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jbtaylor/Dropbox/TCSA2024/Survey Design/"/>
    </mc:Choice>
  </mc:AlternateContent>
  <xr:revisionPtr revIDLastSave="0" documentId="13_ncr:1_{DC23B93C-D646-A442-AEFB-949C93BCD4D0}" xr6:coauthVersionLast="47" xr6:coauthVersionMax="47" xr10:uidLastSave="{00000000-0000-0000-0000-000000000000}"/>
  <bookViews>
    <workbookView xWindow="19200" yWindow="500" windowWidth="32000" windowHeight="28300" tabRatio="500" xr2:uid="{00000000-000D-0000-FFFF-FFFF00000000}"/>
  </bookViews>
  <sheets>
    <sheet name="Introduction" sheetId="1" r:id="rId1"/>
    <sheet name="Policy" sheetId="2" r:id="rId2"/>
    <sheet name="CEO" sheetId="3" r:id="rId3"/>
    <sheet name="Corporate" sheetId="12" r:id="rId4"/>
    <sheet name="Store 1" sheetId="4" r:id="rId5"/>
    <sheet name="Store 2" sheetId="5" r:id="rId6"/>
    <sheet name="Store 3" sheetId="6" r:id="rId7"/>
    <sheet name="Store 4" sheetId="7" r:id="rId8"/>
    <sheet name="Store 5" sheetId="8" r:id="rId9"/>
    <sheet name="Store 6" sheetId="9" r:id="rId10"/>
    <sheet name="Store 7" sheetId="10" r:id="rId11"/>
    <sheet name="Store 8" sheetId="11" r:id="rId12"/>
    <sheet name="Summary" sheetId="13" r:id="rId13"/>
    <sheet name="Parameters" sheetId="14" r:id="rId14"/>
  </sheets>
  <definedNames>
    <definedName name="alpha">Parameters!$B$9:$C$34</definedName>
    <definedName name="end">Parameters!$B$2</definedName>
    <definedName name="tbl_2007_title_description_country">#REF!</definedName>
    <definedName name="year">Parameters!$B$1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" l="1"/>
  <c r="I45" i="13" l="1"/>
  <c r="D45" i="13"/>
  <c r="E45" i="13"/>
  <c r="F45" i="13"/>
  <c r="G45" i="13"/>
  <c r="H45" i="13"/>
  <c r="H72" i="5"/>
  <c r="H72" i="6"/>
  <c r="H72" i="7"/>
  <c r="H72" i="8"/>
  <c r="H72" i="9"/>
  <c r="H72" i="10"/>
  <c r="H72" i="11"/>
  <c r="H72" i="4"/>
  <c r="B26" i="5"/>
  <c r="B26" i="6"/>
  <c r="B26" i="7"/>
  <c r="B26" i="8"/>
  <c r="B26" i="9"/>
  <c r="B26" i="10"/>
  <c r="B26" i="11"/>
  <c r="B26" i="4"/>
  <c r="B25" i="5"/>
  <c r="B25" i="6"/>
  <c r="B25" i="7"/>
  <c r="B25" i="8"/>
  <c r="B25" i="9"/>
  <c r="B25" i="10"/>
  <c r="B25" i="11"/>
  <c r="B25" i="4"/>
  <c r="A1" i="3" l="1"/>
  <c r="A1" i="4"/>
  <c r="A1" i="5"/>
  <c r="A1" i="6"/>
  <c r="A1" i="7"/>
  <c r="A1" i="8"/>
  <c r="A1" i="9"/>
  <c r="A1" i="10"/>
  <c r="A1" i="11"/>
  <c r="A1" i="12"/>
  <c r="A1" i="13"/>
  <c r="A1" i="2"/>
  <c r="B35" i="5" l="1"/>
  <c r="B35" i="6"/>
  <c r="B35" i="7"/>
  <c r="B35" i="8"/>
  <c r="B35" i="9"/>
  <c r="B35" i="10"/>
  <c r="B35" i="11"/>
  <c r="B35" i="4"/>
  <c r="C191" i="13" l="1"/>
  <c r="A39" i="2"/>
  <c r="H50" i="2"/>
  <c r="D42" i="13"/>
  <c r="D43" i="13"/>
  <c r="D44" i="13"/>
  <c r="D46" i="13"/>
  <c r="D41" i="13"/>
  <c r="E41" i="13"/>
  <c r="F41" i="13"/>
  <c r="G41" i="13"/>
  <c r="H68" i="6"/>
  <c r="H68" i="4"/>
  <c r="H68" i="5"/>
  <c r="H68" i="7"/>
  <c r="H68" i="8"/>
  <c r="H68" i="9"/>
  <c r="H68" i="10"/>
  <c r="E42" i="13"/>
  <c r="F42" i="13"/>
  <c r="G42" i="13"/>
  <c r="H69" i="4"/>
  <c r="H69" i="5"/>
  <c r="H69" i="6"/>
  <c r="H69" i="7"/>
  <c r="H69" i="8"/>
  <c r="H69" i="9"/>
  <c r="H69" i="10"/>
  <c r="E43" i="13"/>
  <c r="F43" i="13"/>
  <c r="G43" i="13"/>
  <c r="H70" i="4"/>
  <c r="H70" i="5"/>
  <c r="H70" i="6"/>
  <c r="H70" i="7"/>
  <c r="H70" i="8"/>
  <c r="H70" i="9"/>
  <c r="H70" i="10"/>
  <c r="E44" i="13"/>
  <c r="F44" i="13"/>
  <c r="G44" i="13"/>
  <c r="H71" i="4"/>
  <c r="H71" i="5"/>
  <c r="H71" i="6"/>
  <c r="H71" i="7"/>
  <c r="H71" i="8"/>
  <c r="H71" i="9"/>
  <c r="H71" i="10"/>
  <c r="A5" i="1"/>
  <c r="B2" i="14"/>
  <c r="B18" i="3" s="1"/>
  <c r="H227" i="13"/>
  <c r="A216" i="13"/>
  <c r="H206" i="13"/>
  <c r="H207" i="13"/>
  <c r="H208" i="13"/>
  <c r="H209" i="13"/>
  <c r="H210" i="13"/>
  <c r="I210" i="13"/>
  <c r="I209" i="13"/>
  <c r="I208" i="13"/>
  <c r="I207" i="13"/>
  <c r="I206" i="13"/>
  <c r="A205" i="13"/>
  <c r="C192" i="13"/>
  <c r="C194" i="13"/>
  <c r="C196" i="13"/>
  <c r="C198" i="13"/>
  <c r="C200" i="13"/>
  <c r="B202" i="13"/>
  <c r="G191" i="13"/>
  <c r="G193" i="13"/>
  <c r="G195" i="13"/>
  <c r="G197" i="13"/>
  <c r="G199" i="13"/>
  <c r="F191" i="13"/>
  <c r="F193" i="13"/>
  <c r="F195" i="13"/>
  <c r="F197" i="13"/>
  <c r="F199" i="13"/>
  <c r="E191" i="13"/>
  <c r="E193" i="13"/>
  <c r="E195" i="13"/>
  <c r="E197" i="13"/>
  <c r="E199" i="13"/>
  <c r="D191" i="13"/>
  <c r="D193" i="13"/>
  <c r="D195" i="13"/>
  <c r="D197" i="13"/>
  <c r="D199" i="13"/>
  <c r="C193" i="13"/>
  <c r="C195" i="13"/>
  <c r="C197" i="13"/>
  <c r="C199" i="13"/>
  <c r="B201" i="13"/>
  <c r="B200" i="13"/>
  <c r="H199" i="13"/>
  <c r="B199" i="13"/>
  <c r="H198" i="13"/>
  <c r="B198" i="13"/>
  <c r="H197" i="13"/>
  <c r="B197" i="13"/>
  <c r="H196" i="13"/>
  <c r="B196" i="13"/>
  <c r="H195" i="13"/>
  <c r="B195" i="13"/>
  <c r="H194" i="13"/>
  <c r="B194" i="13"/>
  <c r="H193" i="13"/>
  <c r="B193" i="13"/>
  <c r="H192" i="13"/>
  <c r="B192" i="13"/>
  <c r="H191" i="13"/>
  <c r="B191" i="13"/>
  <c r="A189" i="13"/>
  <c r="A187" i="13"/>
  <c r="H73" i="4"/>
  <c r="H73" i="5"/>
  <c r="H73" i="6"/>
  <c r="H73" i="7"/>
  <c r="H73" i="8"/>
  <c r="H73" i="9"/>
  <c r="H73" i="10"/>
  <c r="H74" i="4"/>
  <c r="H74" i="5"/>
  <c r="H74" i="6"/>
  <c r="H74" i="7"/>
  <c r="H74" i="8"/>
  <c r="H74" i="9"/>
  <c r="H74" i="10"/>
  <c r="H84" i="4"/>
  <c r="H84" i="5"/>
  <c r="H84" i="6"/>
  <c r="H84" i="7"/>
  <c r="H84" i="8"/>
  <c r="H84" i="9"/>
  <c r="H84" i="10"/>
  <c r="H85" i="4"/>
  <c r="H85" i="5"/>
  <c r="H85" i="6"/>
  <c r="H85" i="7"/>
  <c r="H85" i="8"/>
  <c r="H85" i="9"/>
  <c r="H85" i="10"/>
  <c r="H88" i="4"/>
  <c r="H88" i="5"/>
  <c r="H88" i="6"/>
  <c r="H88" i="7"/>
  <c r="H88" i="8"/>
  <c r="H88" i="9"/>
  <c r="H88" i="10"/>
  <c r="H89" i="4"/>
  <c r="H89" i="5"/>
  <c r="H89" i="6"/>
  <c r="H89" i="7"/>
  <c r="H89" i="8"/>
  <c r="H89" i="9"/>
  <c r="H89" i="10"/>
  <c r="H96" i="4"/>
  <c r="H97" i="4"/>
  <c r="H98" i="4"/>
  <c r="H99" i="4"/>
  <c r="H100" i="4"/>
  <c r="H101" i="4"/>
  <c r="H102" i="4"/>
  <c r="H103" i="4"/>
  <c r="H104" i="4"/>
  <c r="H105" i="4"/>
  <c r="H96" i="5"/>
  <c r="H97" i="5"/>
  <c r="H98" i="5"/>
  <c r="H99" i="5"/>
  <c r="H100" i="5"/>
  <c r="H101" i="5"/>
  <c r="H102" i="5"/>
  <c r="H103" i="5"/>
  <c r="H104" i="5"/>
  <c r="H105" i="5"/>
  <c r="H96" i="6"/>
  <c r="H97" i="6"/>
  <c r="H98" i="6"/>
  <c r="H99" i="6"/>
  <c r="H100" i="6"/>
  <c r="H101" i="6"/>
  <c r="H102" i="6"/>
  <c r="H103" i="6"/>
  <c r="H104" i="6"/>
  <c r="H105" i="6"/>
  <c r="H96" i="7"/>
  <c r="H97" i="7"/>
  <c r="H98" i="7"/>
  <c r="H99" i="7"/>
  <c r="H100" i="7"/>
  <c r="H101" i="7"/>
  <c r="H102" i="7"/>
  <c r="H103" i="7"/>
  <c r="H104" i="7"/>
  <c r="H105" i="7"/>
  <c r="H96" i="8"/>
  <c r="H97" i="8"/>
  <c r="H98" i="8"/>
  <c r="H99" i="8"/>
  <c r="H100" i="8"/>
  <c r="H101" i="8"/>
  <c r="H102" i="8"/>
  <c r="H103" i="8"/>
  <c r="H104" i="8"/>
  <c r="H105" i="8"/>
  <c r="H96" i="9"/>
  <c r="H97" i="9"/>
  <c r="H98" i="9"/>
  <c r="H99" i="9"/>
  <c r="H100" i="9"/>
  <c r="H101" i="9"/>
  <c r="H102" i="9"/>
  <c r="H103" i="9"/>
  <c r="H104" i="9"/>
  <c r="H105" i="9"/>
  <c r="H96" i="10"/>
  <c r="H97" i="10"/>
  <c r="H98" i="10"/>
  <c r="H99" i="10"/>
  <c r="H100" i="10"/>
  <c r="H101" i="10"/>
  <c r="H102" i="10"/>
  <c r="H103" i="10"/>
  <c r="H104" i="10"/>
  <c r="H105" i="10"/>
  <c r="H113" i="4"/>
  <c r="H114" i="4"/>
  <c r="H115" i="4"/>
  <c r="H116" i="4"/>
  <c r="H117" i="4"/>
  <c r="H113" i="5"/>
  <c r="H114" i="5"/>
  <c r="H115" i="5"/>
  <c r="H116" i="5"/>
  <c r="H117" i="5"/>
  <c r="H113" i="6"/>
  <c r="H114" i="6"/>
  <c r="H115" i="6"/>
  <c r="H116" i="6"/>
  <c r="H117" i="6"/>
  <c r="H113" i="7"/>
  <c r="H114" i="7"/>
  <c r="H115" i="7"/>
  <c r="H116" i="7"/>
  <c r="H117" i="7"/>
  <c r="H113" i="8"/>
  <c r="H114" i="8"/>
  <c r="H115" i="8"/>
  <c r="H116" i="8"/>
  <c r="H117" i="8"/>
  <c r="H113" i="9"/>
  <c r="H114" i="9"/>
  <c r="H115" i="9"/>
  <c r="H116" i="9"/>
  <c r="H117" i="9"/>
  <c r="H113" i="10"/>
  <c r="H114" i="10"/>
  <c r="H115" i="10"/>
  <c r="H116" i="10"/>
  <c r="H117" i="10"/>
  <c r="H111" i="13"/>
  <c r="H112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89" i="4"/>
  <c r="H189" i="5"/>
  <c r="H189" i="6"/>
  <c r="H189" i="7"/>
  <c r="H189" i="8"/>
  <c r="H189" i="9"/>
  <c r="H189" i="10"/>
  <c r="H197" i="4"/>
  <c r="H197" i="5"/>
  <c r="H197" i="6"/>
  <c r="H197" i="7"/>
  <c r="H197" i="8"/>
  <c r="H197" i="9"/>
  <c r="H197" i="10"/>
  <c r="H178" i="13"/>
  <c r="H179" i="13"/>
  <c r="H180" i="13"/>
  <c r="H181" i="13"/>
  <c r="A177" i="13"/>
  <c r="A175" i="13"/>
  <c r="I169" i="13"/>
  <c r="H169" i="13"/>
  <c r="I168" i="13"/>
  <c r="H168" i="13"/>
  <c r="I167" i="13"/>
  <c r="H167" i="13"/>
  <c r="I166" i="13"/>
  <c r="H166" i="13"/>
  <c r="A165" i="13"/>
  <c r="I161" i="13"/>
  <c r="H161" i="13"/>
  <c r="I160" i="13"/>
  <c r="H160" i="13"/>
  <c r="I159" i="13"/>
  <c r="H159" i="13"/>
  <c r="I158" i="13"/>
  <c r="H158" i="13"/>
  <c r="I157" i="13"/>
  <c r="H157" i="13"/>
  <c r="I156" i="13"/>
  <c r="H156" i="13"/>
  <c r="I155" i="13"/>
  <c r="H155" i="13"/>
  <c r="I154" i="13"/>
  <c r="H154" i="13"/>
  <c r="I153" i="13"/>
  <c r="H153" i="13"/>
  <c r="I152" i="13"/>
  <c r="H152" i="13"/>
  <c r="I151" i="13"/>
  <c r="H151" i="13"/>
  <c r="I150" i="13"/>
  <c r="H150" i="13"/>
  <c r="I149" i="13"/>
  <c r="H149" i="13"/>
  <c r="I148" i="13"/>
  <c r="H148" i="13"/>
  <c r="I147" i="13"/>
  <c r="H147" i="13"/>
  <c r="I146" i="13"/>
  <c r="H146" i="13"/>
  <c r="I145" i="13"/>
  <c r="H145" i="13"/>
  <c r="A144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A116" i="13"/>
  <c r="I112" i="13"/>
  <c r="I111" i="13"/>
  <c r="A109" i="13"/>
  <c r="A107" i="13"/>
  <c r="D104" i="13"/>
  <c r="C104" i="13"/>
  <c r="A102" i="13"/>
  <c r="D99" i="13"/>
  <c r="C99" i="13"/>
  <c r="D98" i="13"/>
  <c r="C98" i="13"/>
  <c r="D97" i="13"/>
  <c r="C97" i="13"/>
  <c r="D96" i="13"/>
  <c r="C96" i="13"/>
  <c r="D95" i="13"/>
  <c r="C95" i="13"/>
  <c r="A94" i="13"/>
  <c r="G118" i="4"/>
  <c r="G118" i="5"/>
  <c r="G118" i="6"/>
  <c r="G118" i="7"/>
  <c r="G118" i="8"/>
  <c r="G118" i="9"/>
  <c r="G118" i="10"/>
  <c r="F118" i="4"/>
  <c r="F118" i="5"/>
  <c r="F118" i="6"/>
  <c r="F118" i="7"/>
  <c r="F118" i="8"/>
  <c r="F118" i="9"/>
  <c r="F118" i="10"/>
  <c r="E118" i="4"/>
  <c r="E118" i="5"/>
  <c r="E118" i="6"/>
  <c r="E118" i="7"/>
  <c r="E118" i="8"/>
  <c r="E118" i="9"/>
  <c r="E118" i="10"/>
  <c r="I90" i="13"/>
  <c r="G90" i="13"/>
  <c r="F90" i="13"/>
  <c r="E90" i="13"/>
  <c r="I89" i="13"/>
  <c r="G89" i="13"/>
  <c r="F89" i="13"/>
  <c r="E89" i="13"/>
  <c r="D89" i="13"/>
  <c r="I88" i="13"/>
  <c r="G88" i="13"/>
  <c r="F88" i="13"/>
  <c r="E88" i="13"/>
  <c r="D88" i="13"/>
  <c r="I87" i="13"/>
  <c r="G87" i="13"/>
  <c r="F87" i="13"/>
  <c r="E87" i="13"/>
  <c r="I86" i="13"/>
  <c r="G86" i="13"/>
  <c r="F86" i="13"/>
  <c r="E86" i="13"/>
  <c r="A84" i="13"/>
  <c r="G57" i="13"/>
  <c r="G58" i="13"/>
  <c r="G61" i="13"/>
  <c r="G62" i="13"/>
  <c r="G106" i="4"/>
  <c r="G106" i="5"/>
  <c r="G106" i="6"/>
  <c r="G106" i="7"/>
  <c r="G106" i="8"/>
  <c r="G106" i="9"/>
  <c r="G106" i="10"/>
  <c r="F57" i="13"/>
  <c r="F58" i="13"/>
  <c r="F61" i="13"/>
  <c r="F62" i="13"/>
  <c r="F106" i="4"/>
  <c r="F106" i="5"/>
  <c r="F106" i="6"/>
  <c r="F106" i="7"/>
  <c r="F106" i="8"/>
  <c r="F106" i="9"/>
  <c r="F106" i="10"/>
  <c r="E57" i="13"/>
  <c r="E58" i="13"/>
  <c r="E61" i="13"/>
  <c r="E62" i="13"/>
  <c r="E106" i="4"/>
  <c r="E106" i="5"/>
  <c r="E106" i="6"/>
  <c r="E106" i="7"/>
  <c r="E106" i="8"/>
  <c r="E106" i="9"/>
  <c r="E106" i="10"/>
  <c r="I78" i="13"/>
  <c r="G78" i="13"/>
  <c r="F78" i="13"/>
  <c r="E78" i="13"/>
  <c r="I77" i="13"/>
  <c r="G77" i="13"/>
  <c r="F77" i="13"/>
  <c r="E77" i="13"/>
  <c r="I76" i="13"/>
  <c r="G76" i="13"/>
  <c r="F76" i="13"/>
  <c r="E76" i="13"/>
  <c r="I75" i="13"/>
  <c r="G75" i="13"/>
  <c r="F75" i="13"/>
  <c r="E75" i="13"/>
  <c r="I74" i="13"/>
  <c r="G74" i="13"/>
  <c r="F74" i="13"/>
  <c r="E74" i="13"/>
  <c r="I73" i="13"/>
  <c r="G73" i="13"/>
  <c r="F73" i="13"/>
  <c r="E73" i="13"/>
  <c r="I72" i="13"/>
  <c r="G72" i="13"/>
  <c r="F72" i="13"/>
  <c r="E72" i="13"/>
  <c r="I71" i="13"/>
  <c r="G71" i="13"/>
  <c r="F71" i="13"/>
  <c r="E71" i="13"/>
  <c r="I70" i="13"/>
  <c r="G70" i="13"/>
  <c r="F70" i="13"/>
  <c r="E70" i="13"/>
  <c r="I69" i="13"/>
  <c r="G69" i="13"/>
  <c r="F69" i="13"/>
  <c r="E69" i="13"/>
  <c r="A67" i="13"/>
  <c r="D57" i="13"/>
  <c r="D58" i="13"/>
  <c r="D61" i="13"/>
  <c r="D62" i="13"/>
  <c r="C57" i="13"/>
  <c r="C58" i="13"/>
  <c r="I62" i="13"/>
  <c r="I61" i="13"/>
  <c r="I59" i="13"/>
  <c r="I58" i="13"/>
  <c r="I57" i="13"/>
  <c r="H55" i="13"/>
  <c r="F55" i="13"/>
  <c r="A53" i="13"/>
  <c r="G46" i="13"/>
  <c r="G47" i="13"/>
  <c r="F46" i="13"/>
  <c r="F47" i="13"/>
  <c r="E46" i="13"/>
  <c r="E47" i="13"/>
  <c r="D47" i="13"/>
  <c r="I47" i="13"/>
  <c r="I46" i="13"/>
  <c r="I44" i="13"/>
  <c r="I43" i="13"/>
  <c r="I42" i="13"/>
  <c r="I41" i="13"/>
  <c r="A39" i="13"/>
  <c r="A38" i="13"/>
  <c r="D19" i="13"/>
  <c r="A17" i="13"/>
  <c r="A15" i="13"/>
  <c r="A13" i="13"/>
  <c r="A12" i="13"/>
  <c r="A11" i="13"/>
  <c r="A9" i="13"/>
  <c r="A8" i="13"/>
  <c r="A7" i="13"/>
  <c r="A5" i="13"/>
  <c r="A3" i="1"/>
  <c r="A3" i="13" s="1"/>
  <c r="A2" i="13"/>
  <c r="H48" i="12"/>
  <c r="A37" i="12"/>
  <c r="A27" i="12"/>
  <c r="H22" i="12"/>
  <c r="A17" i="12"/>
  <c r="A13" i="12"/>
  <c r="A12" i="12"/>
  <c r="A11" i="12"/>
  <c r="A9" i="12"/>
  <c r="A8" i="12"/>
  <c r="A7" i="12"/>
  <c r="A5" i="12"/>
  <c r="A2" i="12"/>
  <c r="H250" i="11"/>
  <c r="A239" i="11"/>
  <c r="A228" i="11"/>
  <c r="H225" i="11"/>
  <c r="A219" i="11"/>
  <c r="C216" i="11"/>
  <c r="B216" i="11"/>
  <c r="G215" i="11"/>
  <c r="F215" i="11"/>
  <c r="E215" i="11"/>
  <c r="D215" i="11"/>
  <c r="C215" i="11"/>
  <c r="B215" i="11"/>
  <c r="B214" i="11"/>
  <c r="B213" i="11"/>
  <c r="B212" i="11"/>
  <c r="B211" i="11"/>
  <c r="B210" i="11"/>
  <c r="B209" i="11"/>
  <c r="B208" i="11"/>
  <c r="B207" i="11"/>
  <c r="B206" i="11"/>
  <c r="B205" i="11"/>
  <c r="A203" i="11"/>
  <c r="A201" i="11"/>
  <c r="H68" i="11"/>
  <c r="H69" i="11"/>
  <c r="H70" i="11"/>
  <c r="H71" i="11"/>
  <c r="H73" i="11"/>
  <c r="H74" i="11"/>
  <c r="H84" i="11"/>
  <c r="H85" i="11"/>
  <c r="H88" i="11"/>
  <c r="H89" i="11"/>
  <c r="H96" i="11"/>
  <c r="H97" i="11"/>
  <c r="H98" i="11"/>
  <c r="H99" i="11"/>
  <c r="H100" i="11"/>
  <c r="H101" i="11"/>
  <c r="H102" i="11"/>
  <c r="H103" i="11"/>
  <c r="H104" i="11"/>
  <c r="H105" i="11"/>
  <c r="H113" i="11"/>
  <c r="H114" i="11"/>
  <c r="H115" i="11"/>
  <c r="H116" i="11"/>
  <c r="H117" i="11"/>
  <c r="H168" i="11"/>
  <c r="H189" i="11"/>
  <c r="H197" i="11"/>
  <c r="A192" i="11"/>
  <c r="A171" i="11"/>
  <c r="A143" i="11"/>
  <c r="A136" i="11"/>
  <c r="A134" i="11"/>
  <c r="A129" i="11"/>
  <c r="A121" i="11"/>
  <c r="G118" i="11"/>
  <c r="F118" i="11"/>
  <c r="E118" i="11"/>
  <c r="A111" i="11"/>
  <c r="G91" i="11"/>
  <c r="G106" i="11"/>
  <c r="F91" i="11"/>
  <c r="F106" i="11"/>
  <c r="E91" i="11"/>
  <c r="E106" i="11"/>
  <c r="A94" i="11"/>
  <c r="C91" i="11"/>
  <c r="H82" i="11"/>
  <c r="F82" i="11"/>
  <c r="A80" i="11"/>
  <c r="G75" i="11"/>
  <c r="F75" i="11"/>
  <c r="E75" i="11"/>
  <c r="D75" i="11"/>
  <c r="A66" i="11"/>
  <c r="A65" i="11"/>
  <c r="B24" i="11"/>
  <c r="B18" i="11"/>
  <c r="A17" i="11"/>
  <c r="A13" i="11"/>
  <c r="A12" i="11"/>
  <c r="A11" i="11"/>
  <c r="A9" i="11"/>
  <c r="A8" i="11"/>
  <c r="A7" i="11"/>
  <c r="A5" i="11"/>
  <c r="A2" i="11"/>
  <c r="H250" i="10"/>
  <c r="A239" i="10"/>
  <c r="A228" i="10"/>
  <c r="H225" i="10"/>
  <c r="A219" i="10"/>
  <c r="C216" i="10"/>
  <c r="B216" i="10"/>
  <c r="G215" i="10"/>
  <c r="F215" i="10"/>
  <c r="E215" i="10"/>
  <c r="D215" i="10"/>
  <c r="C215" i="10"/>
  <c r="B215" i="10"/>
  <c r="B214" i="10"/>
  <c r="B213" i="10"/>
  <c r="B212" i="10"/>
  <c r="B211" i="10"/>
  <c r="B210" i="10"/>
  <c r="B209" i="10"/>
  <c r="B208" i="10"/>
  <c r="B207" i="10"/>
  <c r="B206" i="10"/>
  <c r="B205" i="10"/>
  <c r="A203" i="10"/>
  <c r="A201" i="10"/>
  <c r="H168" i="10"/>
  <c r="A192" i="10"/>
  <c r="A171" i="10"/>
  <c r="A143" i="10"/>
  <c r="A136" i="10"/>
  <c r="A134" i="10"/>
  <c r="A129" i="10"/>
  <c r="A121" i="10"/>
  <c r="A111" i="10"/>
  <c r="G91" i="10"/>
  <c r="F91" i="10"/>
  <c r="F108" i="10" s="1"/>
  <c r="E91" i="10"/>
  <c r="E108" i="10" s="1"/>
  <c r="A94" i="10"/>
  <c r="C91" i="10"/>
  <c r="H82" i="10"/>
  <c r="F82" i="10"/>
  <c r="A80" i="10"/>
  <c r="G75" i="10"/>
  <c r="F75" i="10"/>
  <c r="E75" i="10"/>
  <c r="D75" i="10"/>
  <c r="A66" i="10"/>
  <c r="A65" i="10"/>
  <c r="B24" i="10"/>
  <c r="B18" i="10"/>
  <c r="A17" i="10"/>
  <c r="A13" i="10"/>
  <c r="A12" i="10"/>
  <c r="A11" i="10"/>
  <c r="A9" i="10"/>
  <c r="A8" i="10"/>
  <c r="A7" i="10"/>
  <c r="A5" i="10"/>
  <c r="A2" i="10"/>
  <c r="H250" i="9"/>
  <c r="A239" i="9"/>
  <c r="A228" i="9"/>
  <c r="H225" i="9"/>
  <c r="A219" i="9"/>
  <c r="C216" i="9"/>
  <c r="B216" i="9"/>
  <c r="G215" i="9"/>
  <c r="F215" i="9"/>
  <c r="E215" i="9"/>
  <c r="D215" i="9"/>
  <c r="C215" i="9"/>
  <c r="B215" i="9"/>
  <c r="B214" i="9"/>
  <c r="B213" i="9"/>
  <c r="B212" i="9"/>
  <c r="B211" i="9"/>
  <c r="B210" i="9"/>
  <c r="B209" i="9"/>
  <c r="B208" i="9"/>
  <c r="B207" i="9"/>
  <c r="B206" i="9"/>
  <c r="B205" i="9"/>
  <c r="A203" i="9"/>
  <c r="A201" i="9"/>
  <c r="H168" i="9"/>
  <c r="A192" i="9"/>
  <c r="A171" i="9"/>
  <c r="A143" i="9"/>
  <c r="A136" i="9"/>
  <c r="A134" i="9"/>
  <c r="A129" i="9"/>
  <c r="A121" i="9"/>
  <c r="A111" i="9"/>
  <c r="G91" i="9"/>
  <c r="F91" i="9"/>
  <c r="E91" i="9"/>
  <c r="A94" i="9"/>
  <c r="C91" i="9"/>
  <c r="H82" i="9"/>
  <c r="F82" i="9"/>
  <c r="A80" i="9"/>
  <c r="G75" i="9"/>
  <c r="F75" i="9"/>
  <c r="E75" i="9"/>
  <c r="D75" i="9"/>
  <c r="A66" i="9"/>
  <c r="A65" i="9"/>
  <c r="B24" i="9"/>
  <c r="B18" i="9"/>
  <c r="A17" i="9"/>
  <c r="A13" i="9"/>
  <c r="A12" i="9"/>
  <c r="A11" i="9"/>
  <c r="A9" i="9"/>
  <c r="A8" i="9"/>
  <c r="A7" i="9"/>
  <c r="A5" i="9"/>
  <c r="A2" i="9"/>
  <c r="H250" i="8"/>
  <c r="A239" i="8"/>
  <c r="A228" i="8"/>
  <c r="H225" i="8"/>
  <c r="A219" i="8"/>
  <c r="C216" i="8"/>
  <c r="B216" i="8"/>
  <c r="G215" i="8"/>
  <c r="F215" i="8"/>
  <c r="E215" i="8"/>
  <c r="D215" i="8"/>
  <c r="C215" i="8"/>
  <c r="B215" i="8"/>
  <c r="B214" i="8"/>
  <c r="B213" i="8"/>
  <c r="B212" i="8"/>
  <c r="B211" i="8"/>
  <c r="B210" i="8"/>
  <c r="B209" i="8"/>
  <c r="B208" i="8"/>
  <c r="B207" i="8"/>
  <c r="B206" i="8"/>
  <c r="B205" i="8"/>
  <c r="A203" i="8"/>
  <c r="A201" i="8"/>
  <c r="H75" i="8"/>
  <c r="H168" i="8"/>
  <c r="A192" i="8"/>
  <c r="A171" i="8"/>
  <c r="A143" i="8"/>
  <c r="A136" i="8"/>
  <c r="A134" i="8"/>
  <c r="A129" i="8"/>
  <c r="A121" i="8"/>
  <c r="A111" i="8"/>
  <c r="G91" i="8"/>
  <c r="G108" i="8" s="1"/>
  <c r="F91" i="8"/>
  <c r="E91" i="8"/>
  <c r="A94" i="8"/>
  <c r="C91" i="8"/>
  <c r="H82" i="8"/>
  <c r="F82" i="8"/>
  <c r="A80" i="8"/>
  <c r="G75" i="8"/>
  <c r="F75" i="8"/>
  <c r="E75" i="8"/>
  <c r="D75" i="8"/>
  <c r="A66" i="8"/>
  <c r="A65" i="8"/>
  <c r="B24" i="8"/>
  <c r="B18" i="8"/>
  <c r="A17" i="8"/>
  <c r="A13" i="8"/>
  <c r="A12" i="8"/>
  <c r="A11" i="8"/>
  <c r="A9" i="8"/>
  <c r="A8" i="8"/>
  <c r="A7" i="8"/>
  <c r="A5" i="8"/>
  <c r="A2" i="8"/>
  <c r="H250" i="7"/>
  <c r="A239" i="7"/>
  <c r="A228" i="7"/>
  <c r="H225" i="7"/>
  <c r="A219" i="7"/>
  <c r="C216" i="7"/>
  <c r="B216" i="7"/>
  <c r="G215" i="7"/>
  <c r="F215" i="7"/>
  <c r="E215" i="7"/>
  <c r="D215" i="7"/>
  <c r="C215" i="7"/>
  <c r="B215" i="7"/>
  <c r="B214" i="7"/>
  <c r="B213" i="7"/>
  <c r="B212" i="7"/>
  <c r="B211" i="7"/>
  <c r="B210" i="7"/>
  <c r="B209" i="7"/>
  <c r="B208" i="7"/>
  <c r="B207" i="7"/>
  <c r="B206" i="7"/>
  <c r="B205" i="7"/>
  <c r="A203" i="7"/>
  <c r="A201" i="7"/>
  <c r="H168" i="7"/>
  <c r="A192" i="7"/>
  <c r="A171" i="7"/>
  <c r="A143" i="7"/>
  <c r="A136" i="7"/>
  <c r="A134" i="7"/>
  <c r="A129" i="7"/>
  <c r="A121" i="7"/>
  <c r="A111" i="7"/>
  <c r="G91" i="7"/>
  <c r="F91" i="7"/>
  <c r="E91" i="7"/>
  <c r="E108" i="7" s="1"/>
  <c r="A94" i="7"/>
  <c r="C91" i="7"/>
  <c r="H82" i="7"/>
  <c r="F82" i="7"/>
  <c r="A80" i="7"/>
  <c r="G75" i="7"/>
  <c r="F75" i="7"/>
  <c r="E75" i="7"/>
  <c r="D75" i="7"/>
  <c r="A66" i="7"/>
  <c r="A65" i="7"/>
  <c r="B24" i="7"/>
  <c r="B18" i="7"/>
  <c r="A17" i="7"/>
  <c r="A13" i="7"/>
  <c r="A12" i="7"/>
  <c r="A11" i="7"/>
  <c r="A9" i="7"/>
  <c r="A8" i="7"/>
  <c r="A7" i="7"/>
  <c r="A5" i="7"/>
  <c r="A2" i="7"/>
  <c r="H250" i="6"/>
  <c r="A239" i="6"/>
  <c r="A228" i="6"/>
  <c r="H225" i="6"/>
  <c r="A219" i="6"/>
  <c r="C216" i="6"/>
  <c r="B216" i="6"/>
  <c r="G215" i="6"/>
  <c r="F215" i="6"/>
  <c r="E215" i="6"/>
  <c r="D215" i="6"/>
  <c r="C215" i="6"/>
  <c r="B215" i="6"/>
  <c r="B214" i="6"/>
  <c r="B213" i="6"/>
  <c r="B212" i="6"/>
  <c r="B211" i="6"/>
  <c r="B210" i="6"/>
  <c r="B209" i="6"/>
  <c r="B208" i="6"/>
  <c r="B207" i="6"/>
  <c r="B206" i="6"/>
  <c r="B205" i="6"/>
  <c r="A203" i="6"/>
  <c r="A201" i="6"/>
  <c r="H168" i="6"/>
  <c r="A192" i="6"/>
  <c r="A171" i="6"/>
  <c r="A143" i="6"/>
  <c r="A136" i="6"/>
  <c r="A134" i="6"/>
  <c r="A129" i="6"/>
  <c r="A121" i="6"/>
  <c r="A111" i="6"/>
  <c r="G91" i="6"/>
  <c r="G108" i="6" s="1"/>
  <c r="F91" i="6"/>
  <c r="F108" i="6" s="1"/>
  <c r="E91" i="6"/>
  <c r="A94" i="6"/>
  <c r="C91" i="6"/>
  <c r="H82" i="6"/>
  <c r="F82" i="6"/>
  <c r="A80" i="6"/>
  <c r="G75" i="6"/>
  <c r="F75" i="6"/>
  <c r="E75" i="6"/>
  <c r="D75" i="6"/>
  <c r="A66" i="6"/>
  <c r="A65" i="6"/>
  <c r="B24" i="6"/>
  <c r="B18" i="6"/>
  <c r="A17" i="6"/>
  <c r="A13" i="6"/>
  <c r="A12" i="6"/>
  <c r="A11" i="6"/>
  <c r="A9" i="6"/>
  <c r="A8" i="6"/>
  <c r="A7" i="6"/>
  <c r="A5" i="6"/>
  <c r="A2" i="6"/>
  <c r="H250" i="5"/>
  <c r="A239" i="5"/>
  <c r="A228" i="5"/>
  <c r="H225" i="5"/>
  <c r="A219" i="5"/>
  <c r="C216" i="5"/>
  <c r="B216" i="5"/>
  <c r="G215" i="5"/>
  <c r="F215" i="5"/>
  <c r="E215" i="5"/>
  <c r="D215" i="5"/>
  <c r="C215" i="5"/>
  <c r="B215" i="5"/>
  <c r="B214" i="5"/>
  <c r="B213" i="5"/>
  <c r="B212" i="5"/>
  <c r="B211" i="5"/>
  <c r="B210" i="5"/>
  <c r="B209" i="5"/>
  <c r="B208" i="5"/>
  <c r="B207" i="5"/>
  <c r="B206" i="5"/>
  <c r="B205" i="5"/>
  <c r="A203" i="5"/>
  <c r="A201" i="5"/>
  <c r="H91" i="5"/>
  <c r="H168" i="5"/>
  <c r="A192" i="5"/>
  <c r="A171" i="5"/>
  <c r="A143" i="5"/>
  <c r="A136" i="5"/>
  <c r="A134" i="5"/>
  <c r="A129" i="5"/>
  <c r="A121" i="5"/>
  <c r="A111" i="5"/>
  <c r="G91" i="5"/>
  <c r="G108" i="5" s="1"/>
  <c r="F91" i="5"/>
  <c r="F108" i="5" s="1"/>
  <c r="E91" i="5"/>
  <c r="A94" i="5"/>
  <c r="C91" i="5"/>
  <c r="H82" i="5"/>
  <c r="F82" i="5"/>
  <c r="A80" i="5"/>
  <c r="G75" i="5"/>
  <c r="F75" i="5"/>
  <c r="E75" i="5"/>
  <c r="D75" i="5"/>
  <c r="A66" i="5"/>
  <c r="A65" i="5"/>
  <c r="B24" i="5"/>
  <c r="B18" i="5"/>
  <c r="A17" i="5"/>
  <c r="A13" i="5"/>
  <c r="A12" i="5"/>
  <c r="A11" i="5"/>
  <c r="A9" i="5"/>
  <c r="A8" i="5"/>
  <c r="A7" i="5"/>
  <c r="A5" i="5"/>
  <c r="A3" i="5"/>
  <c r="A2" i="5"/>
  <c r="H250" i="4"/>
  <c r="A239" i="4"/>
  <c r="A228" i="4"/>
  <c r="H225" i="4"/>
  <c r="A219" i="4"/>
  <c r="C216" i="4"/>
  <c r="B216" i="4"/>
  <c r="G215" i="4"/>
  <c r="F215" i="4"/>
  <c r="E215" i="4"/>
  <c r="D215" i="4"/>
  <c r="C215" i="4"/>
  <c r="B215" i="4"/>
  <c r="B214" i="4"/>
  <c r="B213" i="4"/>
  <c r="B212" i="4"/>
  <c r="B211" i="4"/>
  <c r="B210" i="4"/>
  <c r="B209" i="4"/>
  <c r="B208" i="4"/>
  <c r="B207" i="4"/>
  <c r="B206" i="4"/>
  <c r="B205" i="4"/>
  <c r="A203" i="4"/>
  <c r="A201" i="4"/>
  <c r="H168" i="4"/>
  <c r="A192" i="4"/>
  <c r="A171" i="4"/>
  <c r="A143" i="4"/>
  <c r="A136" i="4"/>
  <c r="A134" i="4"/>
  <c r="A129" i="4"/>
  <c r="A121" i="4"/>
  <c r="A111" i="4"/>
  <c r="G91" i="4"/>
  <c r="F91" i="4"/>
  <c r="F108" i="4" s="1"/>
  <c r="E91" i="4"/>
  <c r="A94" i="4"/>
  <c r="C91" i="4"/>
  <c r="H82" i="4"/>
  <c r="F82" i="4"/>
  <c r="A80" i="4"/>
  <c r="G75" i="4"/>
  <c r="F75" i="4"/>
  <c r="E75" i="4"/>
  <c r="D75" i="4"/>
  <c r="A66" i="4"/>
  <c r="A65" i="4"/>
  <c r="B24" i="4"/>
  <c r="B18" i="4"/>
  <c r="A17" i="4"/>
  <c r="A13" i="4"/>
  <c r="A12" i="4"/>
  <c r="A11" i="4"/>
  <c r="A9" i="4"/>
  <c r="A8" i="4"/>
  <c r="A7" i="4"/>
  <c r="A5" i="4"/>
  <c r="A3" i="4"/>
  <c r="A2" i="4"/>
  <c r="H45" i="3"/>
  <c r="A34" i="3"/>
  <c r="B26" i="3"/>
  <c r="A13" i="3"/>
  <c r="A12" i="3"/>
  <c r="A11" i="3"/>
  <c r="A9" i="3"/>
  <c r="A8" i="3"/>
  <c r="A7" i="3"/>
  <c r="A5" i="3"/>
  <c r="A3" i="3"/>
  <c r="A2" i="3"/>
  <c r="B17" i="2"/>
  <c r="A13" i="2"/>
  <c r="A12" i="2"/>
  <c r="A11" i="2"/>
  <c r="A9" i="2"/>
  <c r="A8" i="2"/>
  <c r="A7" i="2"/>
  <c r="A5" i="2"/>
  <c r="A3" i="2"/>
  <c r="A2" i="2"/>
  <c r="H59" i="1"/>
  <c r="A48" i="1"/>
  <c r="C27" i="13"/>
  <c r="G24" i="13"/>
  <c r="E25" i="13"/>
  <c r="E23" i="13"/>
  <c r="F21" i="13"/>
  <c r="E26" i="13"/>
  <c r="C24" i="13"/>
  <c r="E20" i="13"/>
  <c r="G25" i="13"/>
  <c r="G21" i="13"/>
  <c r="F27" i="13"/>
  <c r="F22" i="13"/>
  <c r="C23" i="13"/>
  <c r="C25" i="13"/>
  <c r="D22" i="13"/>
  <c r="G22" i="13"/>
  <c r="D21" i="13"/>
  <c r="E22" i="13"/>
  <c r="F24" i="13"/>
  <c r="D26" i="13"/>
  <c r="G23" i="13"/>
  <c r="C22" i="13"/>
  <c r="F20" i="13"/>
  <c r="D20" i="13"/>
  <c r="G26" i="13"/>
  <c r="E27" i="13"/>
  <c r="G20" i="13"/>
  <c r="D25" i="13"/>
  <c r="F25" i="13"/>
  <c r="C20" i="13"/>
  <c r="D23" i="13"/>
  <c r="D27" i="13"/>
  <c r="D24" i="13"/>
  <c r="E24" i="13"/>
  <c r="F23" i="13"/>
  <c r="C21" i="13"/>
  <c r="G27" i="13"/>
  <c r="E21" i="13"/>
  <c r="F26" i="13"/>
  <c r="C26" i="13"/>
  <c r="A3" i="6" l="1"/>
  <c r="A3" i="7"/>
  <c r="A3" i="8"/>
  <c r="A3" i="9"/>
  <c r="G108" i="4"/>
  <c r="A3" i="12"/>
  <c r="H91" i="4"/>
  <c r="H43" i="13"/>
  <c r="H75" i="5"/>
  <c r="H75" i="10"/>
  <c r="E108" i="5"/>
  <c r="F108" i="8"/>
  <c r="H91" i="7"/>
  <c r="H91" i="6"/>
  <c r="F108" i="9"/>
  <c r="H91" i="8"/>
  <c r="H75" i="9"/>
  <c r="E108" i="6"/>
  <c r="G201" i="13"/>
  <c r="H91" i="9"/>
  <c r="H78" i="13"/>
  <c r="G108" i="11"/>
  <c r="H91" i="11"/>
  <c r="E108" i="8"/>
  <c r="E108" i="11"/>
  <c r="H106" i="8"/>
  <c r="H73" i="13"/>
  <c r="H75" i="13"/>
  <c r="H77" i="13"/>
  <c r="H91" i="10"/>
  <c r="H58" i="13"/>
  <c r="H75" i="7"/>
  <c r="H75" i="6"/>
  <c r="E108" i="9"/>
  <c r="H118" i="9"/>
  <c r="H90" i="13"/>
  <c r="H87" i="13"/>
  <c r="H70" i="13"/>
  <c r="H72" i="13"/>
  <c r="H76" i="13"/>
  <c r="H89" i="13"/>
  <c r="H75" i="4"/>
  <c r="E79" i="13"/>
  <c r="F108" i="7"/>
  <c r="G79" i="13"/>
  <c r="H106" i="10"/>
  <c r="G108" i="7"/>
  <c r="H118" i="6"/>
  <c r="E48" i="13"/>
  <c r="F48" i="13"/>
  <c r="D64" i="13"/>
  <c r="E201" i="13"/>
  <c r="G91" i="13"/>
  <c r="H118" i="10"/>
  <c r="H118" i="4"/>
  <c r="H61" i="13"/>
  <c r="D201" i="13"/>
  <c r="F201" i="13"/>
  <c r="H106" i="4"/>
  <c r="H108" i="4" s="1"/>
  <c r="F91" i="13"/>
  <c r="H118" i="7"/>
  <c r="H106" i="7"/>
  <c r="H71" i="13"/>
  <c r="H62" i="13"/>
  <c r="H46" i="13"/>
  <c r="H211" i="13"/>
  <c r="H42" i="13"/>
  <c r="F108" i="11"/>
  <c r="F79" i="13"/>
  <c r="E91" i="13"/>
  <c r="H141" i="13"/>
  <c r="H74" i="13"/>
  <c r="H47" i="13"/>
  <c r="C201" i="13"/>
  <c r="C64" i="13"/>
  <c r="E64" i="13"/>
  <c r="F64" i="13"/>
  <c r="H162" i="13"/>
  <c r="H118" i="5"/>
  <c r="H106" i="6"/>
  <c r="G108" i="10"/>
  <c r="H106" i="11"/>
  <c r="D48" i="13"/>
  <c r="H170" i="13"/>
  <c r="H118" i="8"/>
  <c r="H106" i="9"/>
  <c r="H106" i="5"/>
  <c r="H108" i="5" s="1"/>
  <c r="H44" i="13"/>
  <c r="G48" i="13"/>
  <c r="G108" i="9"/>
  <c r="H118" i="11"/>
  <c r="H182" i="13"/>
  <c r="H41" i="13"/>
  <c r="E108" i="4"/>
  <c r="H75" i="11"/>
  <c r="G64" i="13"/>
  <c r="H88" i="13"/>
  <c r="H57" i="13"/>
  <c r="C202" i="13"/>
  <c r="E28" i="13"/>
  <c r="F28" i="13"/>
  <c r="A3" i="10"/>
  <c r="H86" i="13"/>
  <c r="H69" i="13"/>
  <c r="A3" i="11"/>
  <c r="H108" i="7" l="1"/>
  <c r="H108" i="9"/>
  <c r="H137" i="7"/>
  <c r="H140" i="7" s="1"/>
  <c r="H199" i="7" s="1"/>
  <c r="H137" i="6"/>
  <c r="H140" i="6" s="1"/>
  <c r="H199" i="6" s="1"/>
  <c r="H108" i="11"/>
  <c r="H108" i="8"/>
  <c r="H137" i="9"/>
  <c r="H140" i="9" s="1"/>
  <c r="H199" i="9" s="1"/>
  <c r="G81" i="13"/>
  <c r="H137" i="8"/>
  <c r="H140" i="8" s="1"/>
  <c r="H199" i="8" s="1"/>
  <c r="H48" i="13"/>
  <c r="H137" i="11"/>
  <c r="H140" i="11" s="1"/>
  <c r="H199" i="11" s="1"/>
  <c r="H137" i="4"/>
  <c r="H140" i="4" s="1"/>
  <c r="H199" i="4" s="1"/>
  <c r="E81" i="13"/>
  <c r="H91" i="13"/>
  <c r="H108" i="10"/>
  <c r="H137" i="10"/>
  <c r="H140" i="10" s="1"/>
  <c r="H199" i="10" s="1"/>
  <c r="F81" i="13"/>
  <c r="H64" i="13"/>
  <c r="H108" i="6"/>
  <c r="H79" i="13"/>
  <c r="H137" i="5"/>
  <c r="H140" i="5" s="1"/>
  <c r="H199" i="5" s="1"/>
  <c r="H81" i="13" l="1"/>
  <c r="H110" i="13"/>
  <c r="H113" i="13" s="1"/>
  <c r="H172" i="13" s="1"/>
  <c r="H184" i="13" s="1"/>
</calcChain>
</file>

<file path=xl/sharedStrings.xml><?xml version="1.0" encoding="utf-8"?>
<sst xmlns="http://schemas.openxmlformats.org/spreadsheetml/2006/main" count="1963" uniqueCount="267">
  <si>
    <t xml:space="preserve">     - Please enter data in the bordered cells and review the bolded totals where given.</t>
  </si>
  <si>
    <t xml:space="preserve">     - Please respond in all sections, even if only to enter "Not Applicable" or "Not Available."</t>
  </si>
  <si>
    <t xml:space="preserve">     - Feel free to explain your entries and make additional remarks in the Comment box at the bottom of each tab (or by email).</t>
  </si>
  <si>
    <t>Tabs in this survey:</t>
  </si>
  <si>
    <r>
      <rPr>
        <b/>
        <sz val="11"/>
        <color indexed="8"/>
        <rFont val="Calibri"/>
        <family val="2"/>
      </rPr>
      <t>Introduction:</t>
    </r>
    <r>
      <rPr>
        <sz val="11"/>
        <color indexed="8"/>
        <rFont val="Calibri"/>
        <family val="2"/>
      </rPr>
      <t xml:space="preserve"> Includes general instructions and solicits survey respondent contact information.</t>
    </r>
  </si>
  <si>
    <r>
      <rPr>
        <b/>
        <sz val="11"/>
        <color indexed="8"/>
        <rFont val="Calibri"/>
        <family val="2"/>
      </rPr>
      <t>Store 1–8:</t>
    </r>
    <r>
      <rPr>
        <sz val="11"/>
        <color indexed="8"/>
        <rFont val="Calibri"/>
        <family val="2"/>
      </rPr>
      <t xml:space="preserve"> Solicits operating characteristics on a store-by-store basis. (</t>
    </r>
    <r>
      <rPr>
        <i/>
        <sz val="11"/>
        <color indexed="8"/>
        <rFont val="Calibri"/>
        <family val="2"/>
      </rPr>
      <t>Use one for each store and leave the unused tabs empty.</t>
    </r>
    <r>
      <rPr>
        <sz val="11"/>
        <color indexed="8"/>
        <rFont val="Calibri"/>
        <family val="2"/>
      </rPr>
      <t>)</t>
    </r>
  </si>
  <si>
    <r>
      <rPr>
        <b/>
        <sz val="11"/>
        <color indexed="8"/>
        <rFont val="Calibri"/>
        <family val="2"/>
      </rPr>
      <t>Corporate:</t>
    </r>
    <r>
      <rPr>
        <sz val="11"/>
        <color indexed="8"/>
        <rFont val="Calibri"/>
        <family val="2"/>
      </rPr>
      <t xml:space="preserve"> Solicits information about corporate operations not covered in store-level tabs.</t>
    </r>
  </si>
  <si>
    <t>Respondent Information</t>
  </si>
  <si>
    <t>Name:</t>
  </si>
  <si>
    <t>Position:</t>
  </si>
  <si>
    <t>Parent Company:</t>
  </si>
  <si>
    <t>Tribe:</t>
  </si>
  <si>
    <t>Address:</t>
  </si>
  <si>
    <t>City:</t>
  </si>
  <si>
    <t>State:</t>
  </si>
  <si>
    <t>ZIP:</t>
  </si>
  <si>
    <t>Tel:</t>
  </si>
  <si>
    <t>Email:</t>
  </si>
  <si>
    <t>Comments</t>
  </si>
  <si>
    <t>Policy</t>
  </si>
  <si>
    <t>…did this business operate under a tobacco tax compact?</t>
  </si>
  <si>
    <t>Y/N/DK</t>
  </si>
  <si>
    <t>…did this business operate under a fuel tax compact?</t>
  </si>
  <si>
    <t>…did this business operate under formal governing docs (e.g., charter)?</t>
  </si>
  <si>
    <t>…did other policies, laws, or regulations significantly affect operations?</t>
  </si>
  <si>
    <t>If yes, please explain in the Comments below.</t>
  </si>
  <si>
    <t>number</t>
  </si>
  <si>
    <t>Characteristics</t>
  </si>
  <si>
    <t>name</t>
  </si>
  <si>
    <t>major/ concentration</t>
  </si>
  <si>
    <t>year</t>
  </si>
  <si>
    <t>Bachelor's degree (if applicable):</t>
  </si>
  <si>
    <t>Master's degree (if applicable):</t>
  </si>
  <si>
    <t>Ph.D. (if applicable):</t>
  </si>
  <si>
    <t>Other degree (if applicable):</t>
  </si>
  <si>
    <t>Years as CEO of this company?</t>
  </si>
  <si>
    <t>years (decimals ok)</t>
  </si>
  <si>
    <t>Convenience retailing experience?</t>
  </si>
  <si>
    <t>Non-C-Store business experience?</t>
  </si>
  <si>
    <t>Store Attributes</t>
  </si>
  <si>
    <t>Address</t>
  </si>
  <si>
    <t>City</t>
  </si>
  <si>
    <t>State</t>
  </si>
  <si>
    <t>Zip</t>
  </si>
  <si>
    <t>Y</t>
  </si>
  <si>
    <t>Gross square footage?</t>
  </si>
  <si>
    <t>Store type:</t>
  </si>
  <si>
    <t>C-Store including gas station</t>
  </si>
  <si>
    <t>C-Store without gas station</t>
  </si>
  <si>
    <t>Drive-thru smokeshop</t>
  </si>
  <si>
    <t>Non-Drive-thru smokeshop</t>
  </si>
  <si>
    <t>Grocery Store</t>
  </si>
  <si>
    <t>Type</t>
  </si>
  <si>
    <t>Gallons</t>
  </si>
  <si>
    <t>Sales</t>
  </si>
  <si>
    <t>Cost of Goods Sold</t>
  </si>
  <si>
    <t>Rebates/Allow.</t>
  </si>
  <si>
    <t>Gross Profit</t>
  </si>
  <si>
    <t>Regular</t>
  </si>
  <si>
    <t>Mid-Grade</t>
  </si>
  <si>
    <t>Premium</t>
  </si>
  <si>
    <t>Diesel</t>
  </si>
  <si>
    <t>Biodiesel</t>
  </si>
  <si>
    <t>Ethanol-free</t>
  </si>
  <si>
    <t>Fuels Totals:</t>
  </si>
  <si>
    <t>Cost of goods Sold</t>
  </si>
  <si>
    <t>Cartons</t>
  </si>
  <si>
    <t>Tribal Taxes</t>
  </si>
  <si>
    <t>(not incl. taxes)</t>
  </si>
  <si>
    <t xml:space="preserve">          Cigarettes</t>
  </si>
  <si>
    <t>Native Manufactured</t>
  </si>
  <si>
    <t xml:space="preserve">          Other Tobacco Products</t>
  </si>
  <si>
    <t>Pipe, chew, &amp; other traditional OTP</t>
  </si>
  <si>
    <t>E-cigarettes &amp; vapor</t>
  </si>
  <si>
    <t>Tobacco Merchandise Totals:</t>
  </si>
  <si>
    <t>Beer</t>
  </si>
  <si>
    <t>Wine</t>
  </si>
  <si>
    <t>Liquor</t>
  </si>
  <si>
    <t>Packaged Beverages</t>
  </si>
  <si>
    <t>Candy</t>
  </si>
  <si>
    <t>Snacks</t>
  </si>
  <si>
    <t>Frozen Food, Ice Cream, Novelties</t>
  </si>
  <si>
    <t>Milk, Bread, Grocery</t>
  </si>
  <si>
    <t>Health and Beauty Aids</t>
  </si>
  <si>
    <t>All Other</t>
  </si>
  <si>
    <t>Non-Tobacco Merchandise Totals:</t>
  </si>
  <si>
    <t>Combined Tobacco &amp; Non-Tobacco Merchandise (B. &amp; C.)</t>
  </si>
  <si>
    <t>Number of cups</t>
  </si>
  <si>
    <t>Prepared Food</t>
  </si>
  <si>
    <t>Packaged Sandwiches &amp; Commissary</t>
  </si>
  <si>
    <t xml:space="preserve">Hot Dispensed Beverages </t>
  </si>
  <si>
    <t xml:space="preserve">Cold Dispensed Beverages </t>
  </si>
  <si>
    <t>Other</t>
  </si>
  <si>
    <t>Foodservice Totals:</t>
  </si>
  <si>
    <t>Cigarette Turns</t>
  </si>
  <si>
    <t>Packaged Beverage Turns</t>
  </si>
  <si>
    <t>Beer/Wine Turns</t>
  </si>
  <si>
    <t>Candy Turns</t>
  </si>
  <si>
    <t>Total Store Turns</t>
  </si>
  <si>
    <t>Customer Count / Customer Transactions</t>
  </si>
  <si>
    <t>(and income not included above)</t>
  </si>
  <si>
    <t>Dollars</t>
  </si>
  <si>
    <t>Gross Profit Total From Retail Activity</t>
  </si>
  <si>
    <t>(report losses as positive numbers)</t>
  </si>
  <si>
    <t xml:space="preserve">Merchandise Shrink at Cost </t>
  </si>
  <si>
    <t>Product Spoilage at Cost</t>
  </si>
  <si>
    <t>Total Net Profit:</t>
  </si>
  <si>
    <t>Food Service Wages</t>
  </si>
  <si>
    <t>All other Store Wages</t>
  </si>
  <si>
    <t>Payroll Taxes</t>
  </si>
  <si>
    <t>Workers Compensation</t>
  </si>
  <si>
    <t>Health Insurance</t>
  </si>
  <si>
    <t>Other Benefits</t>
  </si>
  <si>
    <t>Advertising &amp; Promotions</t>
  </si>
  <si>
    <t>Utilities</t>
  </si>
  <si>
    <t>Property Taxes, Licenses, Other Taxes</t>
  </si>
  <si>
    <t>Business Insurance (not workmans comp.)</t>
  </si>
  <si>
    <t>Equipment Rental</t>
  </si>
  <si>
    <t>Communications</t>
  </si>
  <si>
    <t>Repairs &amp; Maintenance</t>
  </si>
  <si>
    <t>C-Store Royalties and Franchise Fees</t>
  </si>
  <si>
    <t>Foodservice Royalties and Franchise Fees</t>
  </si>
  <si>
    <t>Cash Short (Over)</t>
  </si>
  <si>
    <t>Drive-Offs</t>
  </si>
  <si>
    <t>Card Fees (credit, debit, fleet)</t>
  </si>
  <si>
    <t>Bank Charges</t>
  </si>
  <si>
    <t>Dues</t>
  </si>
  <si>
    <t>Donations</t>
  </si>
  <si>
    <t>Contracted Site Services  (trash, janitorial, landscaping)</t>
  </si>
  <si>
    <t>Security</t>
  </si>
  <si>
    <t>Total Direct Store OpEx:</t>
  </si>
  <si>
    <t>Net Income or Gross Profit</t>
  </si>
  <si>
    <t>Car Wash</t>
  </si>
  <si>
    <t>Other Automotive Services</t>
  </si>
  <si>
    <t>Games &amp; Amusements</t>
  </si>
  <si>
    <t>Lottery Commissions</t>
  </si>
  <si>
    <t>ATMs</t>
  </si>
  <si>
    <t>Check Cashing</t>
  </si>
  <si>
    <t>Money Order Commissions</t>
  </si>
  <si>
    <t>Pay Phone Commissions</t>
  </si>
  <si>
    <t xml:space="preserve">Prepaid Telecom </t>
  </si>
  <si>
    <t>Prepaid Cards</t>
  </si>
  <si>
    <t>Scales</t>
  </si>
  <si>
    <t>Laundry/Shower</t>
  </si>
  <si>
    <t>Truck Wash</t>
  </si>
  <si>
    <t>Shop Repair Services</t>
  </si>
  <si>
    <t>Gift Shop</t>
  </si>
  <si>
    <t>RV Dump</t>
  </si>
  <si>
    <t>Total Other Store Operating Income:</t>
  </si>
  <si>
    <t>Depreciation &amp; Amortization</t>
  </si>
  <si>
    <t>Interest Expense</t>
  </si>
  <si>
    <t>Store Rent (triple net)</t>
  </si>
  <si>
    <t>Store Sub-Rent Income</t>
  </si>
  <si>
    <t xml:space="preserve">Net Facility Expense: </t>
  </si>
  <si>
    <t xml:space="preserve">Store Operating Profit: </t>
  </si>
  <si>
    <t>Number</t>
  </si>
  <si>
    <t>Full-Time</t>
  </si>
  <si>
    <t>Part-Time</t>
  </si>
  <si>
    <t>Indian</t>
  </si>
  <si>
    <t>Non-Indian</t>
  </si>
  <si>
    <t>Annual Hours</t>
  </si>
  <si>
    <t>Associate</t>
  </si>
  <si>
    <t>Lead Associate</t>
  </si>
  <si>
    <t>Assistant Manager</t>
  </si>
  <si>
    <t>Manager</t>
  </si>
  <si>
    <t xml:space="preserve"> Office, HQ &amp; Other</t>
  </si>
  <si>
    <t>Total Store Labor Hours:</t>
  </si>
  <si>
    <t>Medical (Y/N)</t>
  </si>
  <si>
    <t>Dental (Y/N)</t>
  </si>
  <si>
    <t>Vacation (Y/N)</t>
  </si>
  <si>
    <t>Sick Leave (Y/N)</t>
  </si>
  <si>
    <t>401(k) (Y/N)</t>
  </si>
  <si>
    <t>Profit Shrng. (Y/N)</t>
  </si>
  <si>
    <t>Income &amp; Expenses</t>
  </si>
  <si>
    <t>Interest Income</t>
  </si>
  <si>
    <t>Other Corporate Income Related to Retail</t>
  </si>
  <si>
    <t>Corporate G&amp;A Costs Attributable to Retail</t>
  </si>
  <si>
    <t>Other Corporate Expenses Related to Retail</t>
  </si>
  <si>
    <t>Total Retail-Related Corporate Income (Expense):</t>
  </si>
  <si>
    <t>Benefits</t>
  </si>
  <si>
    <t>Name</t>
  </si>
  <si>
    <t>Gross Sq. Ft.</t>
  </si>
  <si>
    <t>Fueling Stations</t>
  </si>
  <si>
    <t>Store 1</t>
  </si>
  <si>
    <t>Store 2</t>
  </si>
  <si>
    <t>Store 3</t>
  </si>
  <si>
    <t>Store 4</t>
  </si>
  <si>
    <t>Store 5</t>
  </si>
  <si>
    <t>Store 6</t>
  </si>
  <si>
    <t>Store 7</t>
  </si>
  <si>
    <t>Store 8</t>
  </si>
  <si>
    <t># Stores reporting</t>
  </si>
  <si>
    <t>Pretax Profit From Retail Operations:</t>
  </si>
  <si>
    <t>end</t>
  </si>
  <si>
    <t>alpha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</si>
  <si>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</si>
  <si>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</si>
  <si>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</si>
  <si>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</si>
  <si>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</si>
  <si>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</si>
  <si>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</si>
  <si>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</si>
  <si>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</si>
  <si>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</si>
  <si>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</si>
  <si>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</si>
  <si>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</si>
  <si>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</si>
  <si>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</si>
  <si>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</si>
  <si>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</si>
  <si>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</si>
  <si>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</si>
  <si>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</si>
  <si>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</si>
  <si>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</si>
  <si>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</si>
  <si>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</si>
  <si>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</si>
  <si>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Convenience Store Operating Statistics Survey</t>
  </si>
  <si>
    <t>(please describe)</t>
  </si>
  <si>
    <t>non-Native Manufactured</t>
  </si>
  <si>
    <r>
      <rPr>
        <b/>
        <sz val="11"/>
        <color indexed="8"/>
        <rFont val="Calibri"/>
        <family val="2"/>
      </rPr>
      <t>Policy:</t>
    </r>
    <r>
      <rPr>
        <sz val="11"/>
        <color indexed="8"/>
        <rFont val="Calibri"/>
        <family val="2"/>
      </rPr>
      <t xml:space="preserve"> Solicits information about compacts, laws, and other policy.</t>
    </r>
  </si>
  <si>
    <r>
      <rPr>
        <b/>
        <sz val="11"/>
        <color indexed="8"/>
        <rFont val="Calibri"/>
        <family val="2"/>
      </rPr>
      <t xml:space="preserve">CEO: </t>
    </r>
    <r>
      <rPr>
        <sz val="11"/>
        <color indexed="8"/>
        <rFont val="Calibri"/>
        <family val="2"/>
      </rPr>
      <t>Solicits information about the CEO.</t>
    </r>
  </si>
  <si>
    <t>...did this business have a formal disaster / emergency plan?</t>
  </si>
  <si>
    <t>...did this business have a customer rewards program?</t>
  </si>
  <si>
    <t>...a public restroom?</t>
  </si>
  <si>
    <t>...backroom storage?</t>
  </si>
  <si>
    <t>...an office?</t>
  </si>
  <si>
    <t>…a breakroom?</t>
  </si>
  <si>
    <t>…fueling stations?</t>
  </si>
  <si>
    <t>…charging stations?</t>
  </si>
  <si>
    <t>How many points of sale were…</t>
  </si>
  <si>
    <t>…indoors?</t>
  </si>
  <si>
    <t>…drive-thru?</t>
  </si>
  <si>
    <t>…on a pump island (booth)?</t>
  </si>
  <si>
    <t>(pick ONE by marking with x)</t>
  </si>
  <si>
    <t>…QSR (franchise)?</t>
  </si>
  <si>
    <t>…QSR (not branded)?</t>
  </si>
  <si>
    <t>…deli?</t>
  </si>
  <si>
    <t>…growler station?</t>
  </si>
  <si>
    <t>…beer cave?</t>
  </si>
  <si>
    <t>….espresso stand (not self-serve)?</t>
  </si>
  <si>
    <t>…cigar humidor?</t>
  </si>
  <si>
    <t>…branded fuel?</t>
  </si>
  <si>
    <t>…state lottery tickets?</t>
  </si>
  <si>
    <t>…air?</t>
  </si>
  <si>
    <t>…vacuum?</t>
  </si>
  <si>
    <t>…car wash?</t>
  </si>
  <si>
    <t>Tribal Convenience Store Association</t>
  </si>
  <si>
    <r>
      <rPr>
        <b/>
        <sz val="11"/>
        <color indexed="8"/>
        <rFont val="Calibri"/>
        <family val="2"/>
      </rPr>
      <t>Summary:</t>
    </r>
    <r>
      <rPr>
        <sz val="11"/>
        <color indexed="8"/>
        <rFont val="Calibri"/>
        <family val="2"/>
      </rPr>
      <t xml:space="preserve"> Totals the store-level and corporate information to help with verification (and solicits no additional data except comments).</t>
    </r>
  </si>
  <si>
    <r>
      <rPr>
        <b/>
        <sz val="11"/>
        <color rgb="FF000000"/>
        <rFont val="Calibri"/>
        <family val="2"/>
      </rPr>
      <t>By email attachment:</t>
    </r>
    <r>
      <rPr>
        <sz val="11"/>
        <color indexed="8"/>
        <rFont val="Calibri"/>
        <family val="2"/>
      </rPr>
      <t xml:space="preserve"> jonathan@taylorpolicy.com</t>
    </r>
  </si>
  <si>
    <r>
      <rPr>
        <b/>
        <sz val="11"/>
        <color theme="1"/>
        <rFont val="Calibri"/>
        <family val="2"/>
      </rPr>
      <t>or CD-ROM or USB Drive:</t>
    </r>
    <r>
      <rPr>
        <sz val="11"/>
        <color theme="1"/>
        <rFont val="Calibri"/>
        <family val="2"/>
      </rPr>
      <t xml:space="preserve"> c/o Taylor Policy Group, Inc., 1070 Iyannough Rd., Ste. 315, Hyannis, MA 02601</t>
    </r>
  </si>
  <si>
    <t>This survey will be used to gather selected characteristics of TCSA member C-stores to produce a benchmarking databook.</t>
  </si>
  <si>
    <t>All data will be kept confidential by the Taylor Policy Group, Inc. under a written agreement with the TCSA and will not be released to the public</t>
  </si>
  <si>
    <t xml:space="preserve">except with the approval of TCSA's Board and even then, only in aggregated, averaged, analyzed, or otherwise masked form. </t>
  </si>
  <si>
    <t xml:space="preserve"> </t>
  </si>
  <si>
    <t>Y/N/DK*</t>
  </si>
  <si>
    <t>*Yes, no, or don't know.</t>
  </si>
  <si>
    <t>*Yes, no, don't know.</t>
  </si>
  <si>
    <t xml:space="preserve">Off-road Diesel </t>
  </si>
  <si>
    <t>months</t>
  </si>
  <si>
    <t>years</t>
  </si>
  <si>
    <t>Off-road Diesel</t>
  </si>
  <si>
    <t>Point of contact for inquires about the responses AND to receive the confidential report from TPG:</t>
  </si>
  <si>
    <r>
      <t xml:space="preserve">sq. ft. </t>
    </r>
    <r>
      <rPr>
        <sz val="11"/>
        <color theme="1"/>
        <rFont val="Calibri"/>
        <family val="2"/>
      </rPr>
      <t>(sales floor space including coolers)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</si>
</sst>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i/>
      <sz val="12"/>
      <color theme="1"/>
      <name val="Calibri"/>
      <family val="2"/>
      <scheme val="minor"/>
    </font>
    <font>
      <sz val="13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4E3C1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25">
    <xf numFmtId="0" fontId="0" fillId="0" borderId="0" xfId="0"/>
    <xf numFmtId="164" fontId="4" fillId="0" borderId="2" xfId="1" applyNumberFormat="1" applyFont="1" applyBorder="1" applyProtection="1">
      <protection locked="0"/>
    </xf>
    <xf numFmtId="165" fontId="4" fillId="0" borderId="2" xfId="2" applyNumberFormat="1" applyFont="1" applyBorder="1" applyProtection="1">
      <protection locked="0"/>
    </xf>
    <xf numFmtId="165" fontId="4" fillId="0" borderId="2" xfId="2" applyNumberFormat="1" applyFont="1" applyBorder="1" applyAlignment="1" applyProtection="1">
      <alignment horizontal="right"/>
      <protection locked="0"/>
    </xf>
    <xf numFmtId="165" fontId="4" fillId="0" borderId="2" xfId="2" applyNumberFormat="1" applyFont="1" applyBorder="1" applyAlignment="1" applyProtection="1">
      <alignment horizontal="center"/>
      <protection locked="0"/>
    </xf>
    <xf numFmtId="164" fontId="4" fillId="0" borderId="2" xfId="1" applyNumberFormat="1" applyFont="1" applyBorder="1" applyAlignment="1" applyProtection="1">
      <alignment horizontal="center"/>
      <protection locked="0"/>
    </xf>
    <xf numFmtId="164" fontId="19" fillId="0" borderId="2" xfId="1" applyNumberFormat="1" applyFont="1" applyBorder="1" applyAlignment="1" applyProtection="1">
      <alignment horizontal="center"/>
      <protection locked="0"/>
    </xf>
    <xf numFmtId="164" fontId="4" fillId="0" borderId="13" xfId="1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44" fontId="4" fillId="0" borderId="2" xfId="2" applyFont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quotePrefix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2" borderId="0" xfId="0" quotePrefix="1" applyFont="1" applyFill="1"/>
    <xf numFmtId="0" fontId="10" fillId="2" borderId="0" xfId="0" applyFont="1" applyFill="1" applyAlignment="1">
      <alignment horizontal="left"/>
    </xf>
    <xf numFmtId="0" fontId="4" fillId="2" borderId="0" xfId="0" applyFont="1" applyFill="1"/>
    <xf numFmtId="0" fontId="12" fillId="2" borderId="0" xfId="0" applyFont="1" applyFill="1"/>
    <xf numFmtId="0" fontId="1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0" fontId="15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right"/>
    </xf>
    <xf numFmtId="0" fontId="2" fillId="0" borderId="0" xfId="0" applyFont="1"/>
    <xf numFmtId="0" fontId="17" fillId="0" borderId="0" xfId="0" applyFont="1" applyAlignment="1">
      <alignment horizontal="center" wrapText="1"/>
    </xf>
    <xf numFmtId="0" fontId="17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7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164" fontId="4" fillId="0" borderId="0" xfId="1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9" fontId="4" fillId="0" borderId="0" xfId="3" applyFont="1" applyBorder="1" applyAlignment="1" applyProtection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65" fontId="7" fillId="0" borderId="0" xfId="2" applyNumberFormat="1" applyFont="1" applyBorder="1" applyAlignment="1" applyProtection="1">
      <alignment horizontal="center"/>
    </xf>
    <xf numFmtId="164" fontId="7" fillId="0" borderId="0" xfId="1" applyNumberFormat="1" applyFont="1" applyProtection="1"/>
    <xf numFmtId="165" fontId="7" fillId="0" borderId="0" xfId="2" applyNumberFormat="1" applyFont="1" applyProtection="1"/>
    <xf numFmtId="165" fontId="7" fillId="0" borderId="0" xfId="2" applyNumberFormat="1" applyFont="1" applyBorder="1" applyProtection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164" fontId="4" fillId="0" borderId="0" xfId="1" applyNumberFormat="1" applyFont="1" applyBorder="1" applyProtection="1"/>
    <xf numFmtId="44" fontId="4" fillId="0" borderId="0" xfId="2" applyFont="1" applyBorder="1" applyProtection="1"/>
    <xf numFmtId="44" fontId="4" fillId="0" borderId="0" xfId="2" applyFont="1" applyBorder="1" applyAlignment="1" applyProtection="1">
      <alignment horizontal="right"/>
    </xf>
    <xf numFmtId="44" fontId="4" fillId="0" borderId="0" xfId="2" applyFont="1" applyBorder="1" applyAlignment="1" applyProtection="1">
      <alignment horizontal="center"/>
    </xf>
    <xf numFmtId="44" fontId="7" fillId="0" borderId="0" xfId="2" applyFont="1" applyBorder="1" applyAlignment="1" applyProtection="1">
      <alignment horizontal="center"/>
    </xf>
    <xf numFmtId="165" fontId="1" fillId="0" borderId="0" xfId="2" applyNumberFormat="1" applyFont="1" applyProtection="1"/>
    <xf numFmtId="165" fontId="4" fillId="0" borderId="0" xfId="2" applyNumberFormat="1" applyFont="1" applyBorder="1" applyProtection="1"/>
    <xf numFmtId="165" fontId="4" fillId="0" borderId="0" xfId="2" applyNumberFormat="1" applyFont="1" applyBorder="1" applyAlignment="1" applyProtection="1">
      <alignment horizontal="right"/>
    </xf>
    <xf numFmtId="165" fontId="4" fillId="0" borderId="0" xfId="2" applyNumberFormat="1" applyFont="1" applyBorder="1" applyAlignment="1" applyProtection="1">
      <alignment horizontal="center"/>
    </xf>
    <xf numFmtId="164" fontId="7" fillId="0" borderId="0" xfId="0" applyNumberFormat="1" applyFont="1"/>
    <xf numFmtId="2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2" applyNumberFormat="1" applyFont="1" applyProtection="1"/>
    <xf numFmtId="165" fontId="7" fillId="0" borderId="0" xfId="2" applyNumberFormat="1" applyFont="1" applyBorder="1" applyAlignment="1" applyProtection="1">
      <alignment horizontal="center" wrapText="1"/>
    </xf>
    <xf numFmtId="44" fontId="4" fillId="0" borderId="0" xfId="2" applyFont="1" applyProtection="1"/>
    <xf numFmtId="164" fontId="4" fillId="3" borderId="3" xfId="1" applyNumberFormat="1" applyFont="1" applyFill="1" applyBorder="1" applyAlignment="1" applyProtection="1">
      <alignment horizontal="center"/>
    </xf>
    <xf numFmtId="164" fontId="4" fillId="3" borderId="4" xfId="1" applyNumberFormat="1" applyFont="1" applyFill="1" applyBorder="1" applyAlignment="1" applyProtection="1">
      <alignment horizontal="center"/>
    </xf>
    <xf numFmtId="164" fontId="4" fillId="3" borderId="5" xfId="1" applyNumberFormat="1" applyFont="1" applyFill="1" applyBorder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164" fontId="7" fillId="0" borderId="0" xfId="1" applyNumberFormat="1" applyFont="1" applyBorder="1" applyAlignment="1" applyProtection="1">
      <alignment horizontal="center"/>
    </xf>
    <xf numFmtId="164" fontId="1" fillId="0" borderId="2" xfId="1" applyNumberFormat="1" applyFont="1" applyBorder="1" applyAlignment="1" applyProtection="1">
      <alignment horizontal="center"/>
      <protection locked="0"/>
    </xf>
    <xf numFmtId="44" fontId="7" fillId="0" borderId="0" xfId="2" applyFont="1" applyBorder="1" applyAlignment="1" applyProtection="1">
      <alignment horizontal="center" wrapText="1"/>
    </xf>
    <xf numFmtId="44" fontId="7" fillId="0" borderId="0" xfId="2" applyFont="1" applyProtection="1"/>
    <xf numFmtId="0" fontId="8" fillId="0" borderId="0" xfId="0" quotePrefix="1" applyFont="1" applyAlignment="1">
      <alignment horizontal="center"/>
    </xf>
    <xf numFmtId="164" fontId="4" fillId="0" borderId="0" xfId="1" applyNumberFormat="1" applyFont="1" applyAlignment="1" applyProtection="1">
      <alignment horizontal="center"/>
    </xf>
    <xf numFmtId="164" fontId="4" fillId="0" borderId="7" xfId="0" applyNumberFormat="1" applyFont="1" applyBorder="1"/>
    <xf numFmtId="0" fontId="24" fillId="0" borderId="0" xfId="0" applyFont="1"/>
    <xf numFmtId="14" fontId="0" fillId="0" borderId="0" xfId="0" applyNumberFormat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6" fillId="0" borderId="0" xfId="0" applyFont="1"/>
    <xf numFmtId="0" fontId="5" fillId="0" borderId="7" xfId="0" applyFont="1" applyBorder="1"/>
    <xf numFmtId="0" fontId="11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8" fillId="0" borderId="0" xfId="0" quotePrefix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6" fillId="2" borderId="0" xfId="0" applyFont="1" applyFill="1" applyAlignment="1">
      <alignment horizontal="left"/>
    </xf>
  </cellXfs>
  <cellStyles count="11">
    <cellStyle name="Comma" xfId="1" builtinId="3"/>
    <cellStyle name="Currency" xfId="2" builtinId="4"/>
    <cellStyle name="Followed Hyperlink" xfId="6" builtinId="9" hidden="1"/>
    <cellStyle name="Followed Hyperlink" xfId="8" builtinId="9" hidden="1"/>
    <cellStyle name="Followed Hyperlink" xfId="10" builtinId="9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2" xfId="4" xr:uid="{00000000-0005-0000-0000-000009000000}"/>
    <cellStyle name="Percent" xfId="3" builtinId="5"/>
  </cellStyles>
  <dxfs count="47"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  <dxf>
      <font>
        <strike val="0"/>
        <color theme="0" tint="-0.24994659260841701"/>
      </font>
      <fill>
        <patternFill patternType="none">
          <bgColor indexed="6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850792</xdr:colOff>
      <xdr:row>0</xdr:row>
      <xdr:rowOff>12700</xdr:rowOff>
    </xdr:from>
    <xdr:to>
      <xdr:col>8</xdr:col>
      <xdr:colOff>0</xdr:colOff>
      <xdr:row>4</xdr:row>
      <xdr:rowOff>215900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DFA11-808B-F244-8E57-D69ECFE17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192" y="12700"/>
          <a:ext cx="2502008" cy="1041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927100</xdr:colOff>
      <xdr:row>0</xdr:row>
      <xdr:rowOff>0</xdr:rowOff>
    </xdr:from>
    <xdr:to>
      <xdr:col>8</xdr:col>
      <xdr:colOff>108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B01F08-5F0C-2545-9487-679B403DF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927100</xdr:colOff>
      <xdr:row>0</xdr:row>
      <xdr:rowOff>0</xdr:rowOff>
    </xdr:from>
    <xdr:to>
      <xdr:col>8</xdr:col>
      <xdr:colOff>108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C6338A-DFC9-0045-B00C-C5441431B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927100</xdr:colOff>
      <xdr:row>0</xdr:row>
      <xdr:rowOff>12700</xdr:rowOff>
    </xdr:from>
    <xdr:to>
      <xdr:col>8</xdr:col>
      <xdr:colOff>108</xdr:colOff>
      <xdr:row>4</xdr:row>
      <xdr:rowOff>203200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614BE8-BE46-EC40-A08B-13E392DCF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12700"/>
          <a:ext cx="2502008" cy="1041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850900</xdr:colOff>
      <xdr:row>0</xdr:row>
      <xdr:rowOff>0</xdr:rowOff>
    </xdr:from>
    <xdr:to>
      <xdr:col>9</xdr:col>
      <xdr:colOff>108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255B39-CDE1-F940-9615-8FE9816A4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508000</xdr:colOff>
      <xdr:row>0</xdr:row>
      <xdr:rowOff>0</xdr:rowOff>
    </xdr:from>
    <xdr:to>
      <xdr:col>8</xdr:col>
      <xdr:colOff>108</xdr:colOff>
      <xdr:row>4</xdr:row>
      <xdr:rowOff>203200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47814E-7E4F-9E40-897B-4AB29A577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52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1485900</xdr:colOff>
      <xdr:row>0</xdr:row>
      <xdr:rowOff>0</xdr:rowOff>
    </xdr:from>
    <xdr:to>
      <xdr:col>8</xdr:col>
      <xdr:colOff>108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9FA224-584B-154D-9CAF-D0D0C14DD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927100</xdr:colOff>
      <xdr:row>0</xdr:row>
      <xdr:rowOff>0</xdr:rowOff>
    </xdr:from>
    <xdr:to>
      <xdr:col>8</xdr:col>
      <xdr:colOff>108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EB59E4-E0FD-B84C-85C1-1E1360D70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927100</xdr:colOff>
      <xdr:row>0</xdr:row>
      <xdr:rowOff>0</xdr:rowOff>
    </xdr:from>
    <xdr:to>
      <xdr:col>8</xdr:col>
      <xdr:colOff>108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BFEC6-B42C-AC4F-B9F8-B1FF29339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927100</xdr:colOff>
      <xdr:row>0</xdr:row>
      <xdr:rowOff>0</xdr:rowOff>
    </xdr:from>
    <xdr:to>
      <xdr:col>8</xdr:col>
      <xdr:colOff>108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4BF0BE-2BCD-FC47-B148-16495C980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927100</xdr:colOff>
      <xdr:row>0</xdr:row>
      <xdr:rowOff>0</xdr:rowOff>
    </xdr:from>
    <xdr:to>
      <xdr:col>8</xdr:col>
      <xdr:colOff>108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3951D7-B59E-6C40-A070-20C1AE6ED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927100</xdr:colOff>
      <xdr:row>0</xdr:row>
      <xdr:rowOff>0</xdr:rowOff>
    </xdr:from>
    <xdr:to>
      <xdr:col>8</xdr:col>
      <xdr:colOff>108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D6742A-A386-524C-A12C-CD3E2C75B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0"/>
          <a:ext cx="2502008" cy="1041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927100</xdr:colOff>
      <xdr:row>0</xdr:row>
      <xdr:rowOff>12700</xdr:rowOff>
    </xdr:from>
    <xdr:to>
      <xdr:col>8</xdr:col>
      <xdr:colOff>108</xdr:colOff>
      <xdr:row>4</xdr:row>
      <xdr:rowOff>203200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CCECFE-D2A5-3F49-8AE3-47DC5940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1700" y="12700"/>
          <a:ext cx="2502008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70"/>
  <sheetViews>
    <sheetView showGridLines="0" tabSelected="1" workbookViewId="0">
      <selection activeCell="B26" sqref="B26"/>
    </sheetView>
  </sheetViews>
  <sheetFormatPr baseColWidth="10" defaultRowHeight="15"/>
  <cols>
    <col min="1" max="1" width="4.6640625" style="29" customWidth="1"/>
    <col min="2" max="2" width="37" style="11" bestFit="1" customWidth="1"/>
    <col min="3" max="3" width="13" style="11" customWidth="1"/>
    <col min="4" max="6" width="15.33203125" style="11" customWidth="1"/>
    <col min="7" max="8" width="14.33203125" style="11" customWidth="1"/>
    <col min="9" max="9" width="3.1640625" style="11" customWidth="1"/>
    <col min="10" max="11" width="15.33203125" style="11" customWidth="1"/>
    <col min="12" max="12" width="1.33203125" style="11" customWidth="1"/>
    <col min="13" max="16384" width="10.83203125" style="11"/>
  </cols>
  <sheetData>
    <row r="1" spans="1:12">
      <c r="A1" s="10" t="s">
        <v>250</v>
      </c>
      <c r="K1" s="12"/>
    </row>
    <row r="2" spans="1:12" ht="19">
      <c r="A2" s="13" t="s">
        <v>220</v>
      </c>
      <c r="I2"/>
      <c r="J2"/>
      <c r="K2"/>
      <c r="L2"/>
    </row>
    <row r="3" spans="1:12" ht="16">
      <c r="A3" s="14" t="str">
        <f>year&amp;" Calendar Year Data"</f>
        <v>2024 Calendar Year Data</v>
      </c>
      <c r="I3"/>
      <c r="J3"/>
      <c r="K3"/>
      <c r="L3"/>
    </row>
    <row r="4" spans="1:12" ht="16">
      <c r="A4" s="14"/>
      <c r="I4"/>
      <c r="J4"/>
      <c r="K4"/>
      <c r="L4"/>
    </row>
    <row r="5" spans="1:12" ht="24">
      <c r="A5" s="102" t="str">
        <f ca="1">MID(CELL("filename",A1),FIND("]",CELL("filename",A1))+1,256)</f>
        <v>Introduction</v>
      </c>
      <c r="B5" s="102"/>
      <c r="C5" s="102"/>
      <c r="D5" s="102"/>
      <c r="E5" s="102"/>
      <c r="F5" s="102"/>
      <c r="G5" s="102"/>
      <c r="H5" s="102"/>
      <c r="I5" s="102"/>
      <c r="J5"/>
      <c r="K5"/>
      <c r="L5"/>
    </row>
    <row r="6" spans="1:12" ht="16">
      <c r="A6" s="14"/>
      <c r="I6"/>
      <c r="J6"/>
      <c r="K6"/>
      <c r="L6"/>
    </row>
    <row r="7" spans="1:12" ht="16">
      <c r="A7" s="15" t="s">
        <v>254</v>
      </c>
      <c r="B7" s="15"/>
      <c r="I7"/>
      <c r="J7"/>
      <c r="K7"/>
      <c r="L7"/>
    </row>
    <row r="8" spans="1:12" ht="16">
      <c r="A8" s="16" t="s">
        <v>255</v>
      </c>
      <c r="B8" s="15"/>
      <c r="I8"/>
      <c r="J8"/>
      <c r="K8"/>
      <c r="L8"/>
    </row>
    <row r="9" spans="1:12" ht="16">
      <c r="A9" s="16" t="s">
        <v>256</v>
      </c>
      <c r="B9" s="15"/>
      <c r="I9"/>
      <c r="J9"/>
      <c r="K9"/>
      <c r="L9"/>
    </row>
    <row r="10" spans="1:12" ht="16">
      <c r="A10" s="15"/>
      <c r="B10" s="15"/>
      <c r="I10"/>
      <c r="J10"/>
      <c r="K10"/>
      <c r="L10"/>
    </row>
    <row r="11" spans="1:12" ht="16">
      <c r="A11" s="17" t="s">
        <v>0</v>
      </c>
      <c r="B11" s="15"/>
      <c r="I11"/>
      <c r="J11"/>
      <c r="K11"/>
      <c r="L11"/>
    </row>
    <row r="12" spans="1:12" ht="16">
      <c r="A12" s="17" t="s">
        <v>1</v>
      </c>
      <c r="I12"/>
      <c r="J12"/>
      <c r="K12"/>
      <c r="L12"/>
    </row>
    <row r="13" spans="1:12" ht="16">
      <c r="A13" s="17" t="s">
        <v>2</v>
      </c>
      <c r="I13"/>
      <c r="J13"/>
      <c r="K13"/>
      <c r="L13"/>
    </row>
    <row r="14" spans="1:12" ht="16">
      <c r="A14" s="17"/>
      <c r="I14"/>
      <c r="J14"/>
      <c r="K14"/>
      <c r="L14"/>
    </row>
    <row r="15" spans="1:12" ht="16">
      <c r="A15" s="18"/>
      <c r="I15"/>
      <c r="J15"/>
      <c r="K15"/>
      <c r="L15"/>
    </row>
    <row r="16" spans="1:12" ht="16">
      <c r="A16" s="18" t="s">
        <v>3</v>
      </c>
      <c r="I16"/>
      <c r="J16"/>
      <c r="K16"/>
      <c r="L16"/>
    </row>
    <row r="17" spans="1:12" ht="16">
      <c r="A17" s="18"/>
      <c r="B17" s="11" t="s">
        <v>4</v>
      </c>
      <c r="I17"/>
      <c r="J17"/>
      <c r="K17"/>
      <c r="L17"/>
    </row>
    <row r="18" spans="1:12" ht="16">
      <c r="A18" s="18"/>
      <c r="B18" s="18" t="s">
        <v>223</v>
      </c>
      <c r="I18"/>
      <c r="J18"/>
      <c r="K18"/>
      <c r="L18"/>
    </row>
    <row r="19" spans="1:12" ht="16">
      <c r="A19" s="18"/>
      <c r="B19" s="18" t="s">
        <v>224</v>
      </c>
      <c r="I19"/>
      <c r="J19"/>
      <c r="K19"/>
      <c r="L19"/>
    </row>
    <row r="20" spans="1:12" ht="16">
      <c r="A20" s="18"/>
      <c r="B20" s="18" t="s">
        <v>6</v>
      </c>
      <c r="I20"/>
      <c r="J20"/>
      <c r="K20"/>
      <c r="L20"/>
    </row>
    <row r="21" spans="1:12" ht="16">
      <c r="A21" s="18"/>
      <c r="B21" s="18" t="s">
        <v>5</v>
      </c>
      <c r="I21"/>
      <c r="J21"/>
      <c r="K21"/>
      <c r="L21"/>
    </row>
    <row r="22" spans="1:12" ht="16">
      <c r="A22" s="18"/>
      <c r="B22" s="18" t="s">
        <v>251</v>
      </c>
      <c r="I22"/>
      <c r="J22"/>
      <c r="K22"/>
      <c r="L22"/>
    </row>
    <row r="23" spans="1:12" ht="16">
      <c r="A23" s="14"/>
      <c r="I23"/>
      <c r="J23"/>
      <c r="K23"/>
      <c r="L23"/>
    </row>
    <row r="24" spans="1:12" ht="8" customHeight="1">
      <c r="A24" s="19"/>
      <c r="B24" s="20"/>
      <c r="C24" s="21"/>
      <c r="D24" s="21"/>
      <c r="E24" s="21"/>
      <c r="I24"/>
      <c r="J24"/>
      <c r="K24"/>
      <c r="L24"/>
    </row>
    <row r="25" spans="1:12" ht="16">
      <c r="A25" s="19"/>
      <c r="B25" s="124" t="str">
        <f>"Please forward this spreadsheet in electronic form to Jonathan Taylor ONLY by FEBRUARY 7, "&amp;TEXT(year+1,"0")&amp;"."</f>
        <v>Please forward this spreadsheet in electronic form to Jonathan Taylor ONLY by FEBRUARY 7, 2025.</v>
      </c>
      <c r="C25" s="21"/>
      <c r="D25" s="21"/>
      <c r="E25" s="21"/>
      <c r="I25"/>
      <c r="J25"/>
      <c r="K25"/>
      <c r="L25"/>
    </row>
    <row r="26" spans="1:12" ht="16">
      <c r="A26" s="19"/>
      <c r="B26" s="22" t="s">
        <v>252</v>
      </c>
      <c r="C26" s="21"/>
      <c r="D26" s="21"/>
      <c r="E26" s="21"/>
      <c r="I26"/>
      <c r="J26"/>
      <c r="K26"/>
      <c r="L26"/>
    </row>
    <row r="27" spans="1:12" ht="16">
      <c r="A27" s="19"/>
      <c r="B27" s="21" t="s">
        <v>253</v>
      </c>
      <c r="C27" s="21"/>
      <c r="D27" s="21"/>
      <c r="E27" s="21"/>
      <c r="I27"/>
      <c r="J27"/>
      <c r="K27"/>
      <c r="L27"/>
    </row>
    <row r="28" spans="1:12" ht="9" customHeight="1">
      <c r="A28" s="19"/>
      <c r="B28" s="21"/>
      <c r="C28" s="21"/>
      <c r="D28" s="21"/>
      <c r="E28" s="21"/>
      <c r="I28"/>
      <c r="J28"/>
      <c r="K28"/>
      <c r="L28"/>
    </row>
    <row r="29" spans="1:12" ht="16">
      <c r="A29" s="11"/>
      <c r="I29"/>
      <c r="J29"/>
      <c r="K29"/>
      <c r="L29"/>
    </row>
    <row r="30" spans="1:12" ht="16">
      <c r="A30" s="17"/>
      <c r="I30"/>
      <c r="J30"/>
      <c r="K30"/>
      <c r="L30"/>
    </row>
    <row r="31" spans="1:12" ht="17">
      <c r="A31" s="103" t="s">
        <v>7</v>
      </c>
      <c r="B31" s="103"/>
      <c r="C31" s="103"/>
      <c r="D31" s="103"/>
      <c r="E31" s="103"/>
      <c r="F31" s="103"/>
      <c r="G31" s="103"/>
      <c r="H31" s="103"/>
      <c r="I31"/>
      <c r="J31"/>
      <c r="K31"/>
      <c r="L31"/>
    </row>
    <row r="32" spans="1:12" ht="16">
      <c r="A32" s="23"/>
      <c r="I32"/>
      <c r="J32"/>
      <c r="K32"/>
      <c r="L32"/>
    </row>
    <row r="33" spans="1:19" ht="16">
      <c r="A33" s="97" t="s">
        <v>265</v>
      </c>
      <c r="C33" s="94"/>
      <c r="D33" s="94"/>
      <c r="E33" s="94"/>
      <c r="F33" s="94"/>
      <c r="I33"/>
      <c r="J33"/>
      <c r="K33"/>
      <c r="L33"/>
    </row>
    <row r="34" spans="1:19" ht="16">
      <c r="A34" s="23"/>
      <c r="B34" s="24" t="s">
        <v>8</v>
      </c>
      <c r="C34" s="104" t="s">
        <v>257</v>
      </c>
      <c r="D34" s="104"/>
      <c r="E34" s="104"/>
      <c r="F34" s="104"/>
      <c r="I34"/>
      <c r="J34"/>
      <c r="K34"/>
      <c r="L34"/>
    </row>
    <row r="35" spans="1:19" ht="16">
      <c r="A35" s="23"/>
      <c r="B35" s="24" t="s">
        <v>9</v>
      </c>
      <c r="C35" s="99"/>
      <c r="D35" s="100"/>
      <c r="E35" s="100"/>
      <c r="F35" s="101"/>
      <c r="I35"/>
      <c r="J35"/>
      <c r="K35"/>
      <c r="L35"/>
    </row>
    <row r="36" spans="1:19" ht="16">
      <c r="A36" s="23"/>
      <c r="B36" s="24" t="s">
        <v>10</v>
      </c>
      <c r="C36" s="99"/>
      <c r="D36" s="100"/>
      <c r="E36" s="100"/>
      <c r="F36" s="101"/>
      <c r="I36"/>
      <c r="J36"/>
      <c r="K36"/>
      <c r="L36"/>
    </row>
    <row r="37" spans="1:19" ht="16">
      <c r="A37" s="23"/>
      <c r="B37" s="24" t="s">
        <v>11</v>
      </c>
      <c r="C37" s="99"/>
      <c r="D37" s="100"/>
      <c r="E37" s="100"/>
      <c r="F37" s="101"/>
      <c r="I37"/>
      <c r="J37"/>
      <c r="K37"/>
      <c r="L37"/>
    </row>
    <row r="38" spans="1:19">
      <c r="A38" s="23"/>
      <c r="B38" s="24" t="s">
        <v>12</v>
      </c>
      <c r="C38" s="99"/>
      <c r="D38" s="100"/>
      <c r="E38" s="100"/>
      <c r="F38" s="101"/>
    </row>
    <row r="39" spans="1:19">
      <c r="A39" s="23"/>
      <c r="B39" s="24" t="s">
        <v>13</v>
      </c>
      <c r="C39" s="99"/>
      <c r="D39" s="100"/>
      <c r="E39" s="100"/>
      <c r="F39" s="101"/>
    </row>
    <row r="40" spans="1:19">
      <c r="A40" s="23"/>
      <c r="B40" s="24" t="s">
        <v>14</v>
      </c>
      <c r="C40" s="99"/>
      <c r="D40" s="100"/>
      <c r="E40" s="100"/>
      <c r="F40" s="101"/>
    </row>
    <row r="41" spans="1:19">
      <c r="A41" s="23"/>
      <c r="B41" s="24" t="s">
        <v>15</v>
      </c>
      <c r="C41" s="99"/>
      <c r="D41" s="100"/>
      <c r="E41" s="100"/>
      <c r="F41" s="101"/>
    </row>
    <row r="42" spans="1:19">
      <c r="A42" s="23"/>
      <c r="B42" s="24" t="s">
        <v>16</v>
      </c>
      <c r="C42" s="104"/>
      <c r="D42" s="104"/>
      <c r="E42" s="104"/>
      <c r="F42" s="10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1:19">
      <c r="A43" s="23"/>
      <c r="B43" s="24" t="s">
        <v>17</v>
      </c>
      <c r="C43" s="104"/>
      <c r="D43" s="104"/>
      <c r="E43" s="104"/>
      <c r="F43" s="10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</row>
    <row r="44" spans="1:19">
      <c r="A44" s="23"/>
      <c r="B44" s="24"/>
      <c r="C44" s="26"/>
      <c r="D44" s="26"/>
      <c r="E44" s="26"/>
      <c r="F44" s="26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1:19">
      <c r="A45" s="23"/>
      <c r="B45" s="24"/>
      <c r="C45" s="26"/>
      <c r="D45" s="26"/>
      <c r="E45" s="26"/>
      <c r="F45" s="26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</row>
    <row r="46" spans="1:19" ht="17">
      <c r="A46" s="103" t="s">
        <v>18</v>
      </c>
      <c r="B46" s="103"/>
      <c r="C46" s="103"/>
      <c r="D46" s="103"/>
      <c r="E46" s="103"/>
      <c r="F46" s="103"/>
      <c r="G46" s="103"/>
      <c r="H46" s="103"/>
      <c r="I46"/>
      <c r="J46"/>
      <c r="K46"/>
      <c r="L46"/>
    </row>
    <row r="47" spans="1:19" ht="17">
      <c r="A47" s="27"/>
      <c r="B47" s="27"/>
      <c r="C47" s="27"/>
      <c r="D47" s="27"/>
      <c r="E47" s="27"/>
      <c r="F47" s="27"/>
      <c r="G47" s="27"/>
      <c r="H47" s="28"/>
      <c r="I47"/>
      <c r="J47"/>
      <c r="K47"/>
      <c r="L47"/>
    </row>
    <row r="48" spans="1:19">
      <c r="A48" s="23" t="str">
        <f ca="1">"Respondent's Comments: "&amp;MID(CELL("filename",A1),FIND("]",CELL("filename",A1))+1,256)</f>
        <v>Respondent's Comments: Introduction</v>
      </c>
    </row>
    <row r="49" spans="1:8">
      <c r="B49" s="105"/>
      <c r="C49" s="106"/>
      <c r="D49" s="106"/>
      <c r="E49" s="106"/>
      <c r="F49" s="106"/>
      <c r="G49" s="106"/>
      <c r="H49" s="107"/>
    </row>
    <row r="50" spans="1:8">
      <c r="B50" s="108"/>
      <c r="C50" s="109"/>
      <c r="D50" s="109"/>
      <c r="E50" s="109"/>
      <c r="F50" s="109"/>
      <c r="G50" s="109"/>
      <c r="H50" s="110"/>
    </row>
    <row r="51" spans="1:8">
      <c r="B51" s="108"/>
      <c r="C51" s="109"/>
      <c r="D51" s="109"/>
      <c r="E51" s="109"/>
      <c r="F51" s="109"/>
      <c r="G51" s="109"/>
      <c r="H51" s="110"/>
    </row>
    <row r="52" spans="1:8">
      <c r="B52" s="108"/>
      <c r="C52" s="109"/>
      <c r="D52" s="109"/>
      <c r="E52" s="109"/>
      <c r="F52" s="109"/>
      <c r="G52" s="109"/>
      <c r="H52" s="110"/>
    </row>
    <row r="53" spans="1:8">
      <c r="B53" s="108"/>
      <c r="C53" s="109"/>
      <c r="D53" s="109"/>
      <c r="E53" s="109"/>
      <c r="F53" s="109"/>
      <c r="G53" s="109"/>
      <c r="H53" s="110"/>
    </row>
    <row r="54" spans="1:8">
      <c r="B54" s="108"/>
      <c r="C54" s="109"/>
      <c r="D54" s="109"/>
      <c r="E54" s="109"/>
      <c r="F54" s="109"/>
      <c r="G54" s="109"/>
      <c r="H54" s="110"/>
    </row>
    <row r="55" spans="1:8">
      <c r="B55" s="108"/>
      <c r="C55" s="109"/>
      <c r="D55" s="109"/>
      <c r="E55" s="109"/>
      <c r="F55" s="109"/>
      <c r="G55" s="109"/>
      <c r="H55" s="110"/>
    </row>
    <row r="56" spans="1:8">
      <c r="B56" s="108"/>
      <c r="C56" s="109"/>
      <c r="D56" s="109"/>
      <c r="E56" s="109"/>
      <c r="F56" s="109"/>
      <c r="G56" s="109"/>
      <c r="H56" s="110"/>
    </row>
    <row r="57" spans="1:8">
      <c r="B57" s="111"/>
      <c r="C57" s="112"/>
      <c r="D57" s="112"/>
      <c r="E57" s="112"/>
      <c r="F57" s="112"/>
      <c r="G57" s="112"/>
      <c r="H57" s="113"/>
    </row>
    <row r="58" spans="1:8">
      <c r="A58" s="23"/>
    </row>
    <row r="59" spans="1:8">
      <c r="A59" s="30"/>
      <c r="B59" s="31"/>
      <c r="C59" s="31"/>
      <c r="D59" s="31"/>
      <c r="E59" s="31"/>
      <c r="F59" s="31"/>
      <c r="G59" s="31"/>
      <c r="H59" s="32" t="str">
        <f ca="1">"end "&amp;MID(CELL("filename",A1),FIND("]",CELL("filename",A1))+1,256)</f>
        <v>end Introduction</v>
      </c>
    </row>
    <row r="60" spans="1:8">
      <c r="A60" s="23"/>
    </row>
    <row r="61" spans="1:8">
      <c r="A61" s="23"/>
    </row>
    <row r="62" spans="1:8">
      <c r="A62" s="23"/>
    </row>
    <row r="63" spans="1:8">
      <c r="A63" s="23"/>
    </row>
    <row r="64" spans="1:8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  <row r="92" spans="1:1">
      <c r="A92" s="23"/>
    </row>
    <row r="93" spans="1:1">
      <c r="A93" s="23"/>
    </row>
    <row r="94" spans="1:1">
      <c r="A94" s="23"/>
    </row>
    <row r="95" spans="1:1">
      <c r="A95" s="23"/>
    </row>
    <row r="96" spans="1:1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1">
      <c r="A113" s="23"/>
    </row>
    <row r="114" spans="1:1">
      <c r="A114" s="23"/>
    </row>
    <row r="115" spans="1:1">
      <c r="A115" s="23"/>
    </row>
    <row r="116" spans="1:1">
      <c r="A116" s="23"/>
    </row>
    <row r="117" spans="1:1">
      <c r="A117" s="23"/>
    </row>
    <row r="118" spans="1:1">
      <c r="A118" s="23"/>
    </row>
    <row r="119" spans="1:1">
      <c r="A119" s="23"/>
    </row>
    <row r="120" spans="1:1">
      <c r="A120" s="23"/>
    </row>
    <row r="121" spans="1:1">
      <c r="A121" s="23"/>
    </row>
    <row r="122" spans="1:1">
      <c r="A122" s="23"/>
    </row>
    <row r="123" spans="1:1">
      <c r="A123" s="23"/>
    </row>
    <row r="124" spans="1:1">
      <c r="A124" s="23"/>
    </row>
    <row r="125" spans="1:1">
      <c r="A125" s="23"/>
    </row>
    <row r="126" spans="1:1">
      <c r="A126" s="23"/>
    </row>
    <row r="127" spans="1:1">
      <c r="A127" s="23"/>
    </row>
    <row r="128" spans="1:1">
      <c r="A128" s="23"/>
    </row>
    <row r="129" spans="1:1">
      <c r="A129" s="23"/>
    </row>
    <row r="130" spans="1:1">
      <c r="A130" s="23"/>
    </row>
    <row r="131" spans="1:1">
      <c r="A131" s="2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1">
      <c r="A209" s="23"/>
    </row>
    <row r="210" spans="1:1">
      <c r="A210" s="23"/>
    </row>
    <row r="211" spans="1:1">
      <c r="A211" s="23"/>
    </row>
    <row r="212" spans="1:1">
      <c r="A212" s="23"/>
    </row>
    <row r="213" spans="1:1">
      <c r="A213" s="23"/>
    </row>
    <row r="214" spans="1:1">
      <c r="A214" s="23"/>
    </row>
    <row r="215" spans="1:1">
      <c r="A215" s="23"/>
    </row>
    <row r="216" spans="1:1">
      <c r="A216" s="23"/>
    </row>
    <row r="217" spans="1:1">
      <c r="A217" s="23"/>
    </row>
    <row r="218" spans="1:1">
      <c r="A218" s="23"/>
    </row>
    <row r="219" spans="1:1">
      <c r="A219" s="23"/>
    </row>
    <row r="220" spans="1:1">
      <c r="A220" s="23"/>
    </row>
    <row r="221" spans="1:1">
      <c r="A221" s="23"/>
    </row>
    <row r="222" spans="1:1">
      <c r="A222" s="23"/>
    </row>
    <row r="223" spans="1:1">
      <c r="A223" s="23"/>
    </row>
    <row r="224" spans="1:1">
      <c r="A224" s="23"/>
    </row>
    <row r="225" spans="1:1">
      <c r="A225" s="23"/>
    </row>
    <row r="226" spans="1:1">
      <c r="A226" s="23"/>
    </row>
    <row r="227" spans="1:1">
      <c r="A227" s="23"/>
    </row>
    <row r="228" spans="1:1">
      <c r="A228" s="23"/>
    </row>
    <row r="229" spans="1:1">
      <c r="A229" s="23"/>
    </row>
    <row r="230" spans="1:1">
      <c r="A230" s="23"/>
    </row>
    <row r="231" spans="1:1">
      <c r="A231" s="23"/>
    </row>
    <row r="232" spans="1:1">
      <c r="A232" s="23"/>
    </row>
    <row r="233" spans="1:1">
      <c r="A233" s="23"/>
    </row>
    <row r="234" spans="1:1">
      <c r="A234" s="23"/>
    </row>
    <row r="235" spans="1:1">
      <c r="A235" s="23"/>
    </row>
    <row r="236" spans="1:1">
      <c r="A236" s="23"/>
    </row>
    <row r="237" spans="1:1">
      <c r="A237" s="23"/>
    </row>
    <row r="238" spans="1:1">
      <c r="A238" s="23"/>
    </row>
    <row r="239" spans="1:1">
      <c r="A239" s="23"/>
    </row>
    <row r="240" spans="1:1">
      <c r="A240" s="23"/>
    </row>
    <row r="241" spans="1:1">
      <c r="A241" s="23"/>
    </row>
    <row r="242" spans="1:1">
      <c r="A242" s="23"/>
    </row>
    <row r="243" spans="1:1">
      <c r="A243" s="23"/>
    </row>
    <row r="244" spans="1:1">
      <c r="A244" s="23"/>
    </row>
    <row r="245" spans="1:1">
      <c r="A245" s="23"/>
    </row>
    <row r="246" spans="1:1">
      <c r="A246" s="23"/>
    </row>
    <row r="247" spans="1:1">
      <c r="A247" s="23"/>
    </row>
    <row r="248" spans="1:1">
      <c r="A248" s="23"/>
    </row>
    <row r="249" spans="1:1">
      <c r="A249" s="23"/>
    </row>
    <row r="250" spans="1:1">
      <c r="A250" s="23"/>
    </row>
    <row r="251" spans="1:1">
      <c r="A251" s="23"/>
    </row>
    <row r="252" spans="1:1">
      <c r="A252" s="23"/>
    </row>
    <row r="253" spans="1:1">
      <c r="A253" s="23"/>
    </row>
    <row r="254" spans="1:1">
      <c r="A254" s="23"/>
    </row>
    <row r="255" spans="1:1">
      <c r="A255" s="23"/>
    </row>
    <row r="256" spans="1:1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</sheetData>
  <sheetProtection selectLockedCells="1"/>
  <mergeCells count="14">
    <mergeCell ref="C43:F43"/>
    <mergeCell ref="A46:H46"/>
    <mergeCell ref="B49:H57"/>
    <mergeCell ref="C37:F37"/>
    <mergeCell ref="C38:F38"/>
    <mergeCell ref="C39:F39"/>
    <mergeCell ref="C40:F40"/>
    <mergeCell ref="C41:F41"/>
    <mergeCell ref="C42:F42"/>
    <mergeCell ref="C36:F36"/>
    <mergeCell ref="A5:I5"/>
    <mergeCell ref="A31:H31"/>
    <mergeCell ref="C34:F34"/>
    <mergeCell ref="C35:F35"/>
  </mergeCells>
  <phoneticPr fontId="21" type="noConversion"/>
  <pageMargins left="0.7" right="0.7" top="0.75" bottom="0.75" header="0.3" footer="0.3"/>
  <pageSetup scale="86" fitToHeight="0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448"/>
  <sheetViews>
    <sheetView showGridLines="0" workbookViewId="0">
      <selection activeCell="C28" sqref="C28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0" width="14.33203125" style="11" customWidth="1"/>
    <col min="11" max="16384" width="10.83203125" style="11"/>
  </cols>
  <sheetData>
    <row r="1" spans="1:9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 customFormat="1" ht="16">
      <c r="A4" s="14"/>
      <c r="B4" s="11"/>
      <c r="C4" s="11"/>
      <c r="D4" s="11"/>
      <c r="E4" s="11"/>
      <c r="F4" s="11"/>
      <c r="G4" s="11"/>
      <c r="H4" s="11"/>
    </row>
    <row r="5" spans="1:9" customFormat="1" ht="24">
      <c r="A5" s="102" t="str">
        <f ca="1">MID(CELL("filename",A1),FIND("]",CELL("filename",A1))+1,256)</f>
        <v>Store 6</v>
      </c>
      <c r="B5" s="102"/>
      <c r="C5" s="102"/>
      <c r="D5" s="102"/>
      <c r="E5" s="102"/>
      <c r="F5" s="102"/>
      <c r="G5" s="102"/>
      <c r="H5" s="102"/>
      <c r="I5" s="102"/>
    </row>
    <row r="6" spans="1:9" customFormat="1" ht="16">
      <c r="A6" s="14"/>
      <c r="B6" s="11"/>
      <c r="C6" s="11"/>
      <c r="D6" s="11"/>
      <c r="E6" s="11"/>
      <c r="F6" s="11"/>
      <c r="G6" s="11"/>
      <c r="H6" s="11"/>
    </row>
    <row r="7" spans="1:9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 customFormat="1" ht="16">
      <c r="A10" s="15"/>
      <c r="B10" s="15"/>
      <c r="C10" s="11"/>
      <c r="D10" s="11"/>
      <c r="E10" s="11"/>
      <c r="F10" s="11"/>
      <c r="G10" s="11"/>
      <c r="H10" s="11"/>
    </row>
    <row r="11" spans="1:9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 customFormat="1" ht="16">
      <c r="A14" s="17"/>
      <c r="B14" s="11"/>
      <c r="C14" s="11"/>
      <c r="D14" s="11"/>
      <c r="E14" s="11"/>
      <c r="F14" s="11"/>
      <c r="G14" s="11"/>
      <c r="H14" s="11"/>
    </row>
    <row r="15" spans="1:9" customFormat="1" ht="17">
      <c r="A15" s="103" t="s">
        <v>39</v>
      </c>
      <c r="B15" s="103"/>
      <c r="C15" s="103"/>
      <c r="D15" s="103"/>
      <c r="E15" s="103"/>
      <c r="F15" s="103"/>
      <c r="G15" s="103"/>
      <c r="H15" s="103"/>
    </row>
    <row r="16" spans="1:9" customFormat="1" ht="16"/>
    <row r="17" spans="1:7">
      <c r="A17" s="23" t="str">
        <f ca="1">MID(CELL("filename",A1),FIND("]",CELL("filename",A1))+1,256)&amp;" attributes as of December 31, "&amp;year</f>
        <v>Store 6 attributes as of December 31, 2024</v>
      </c>
      <c r="F17" s="119"/>
      <c r="G17" s="119"/>
    </row>
    <row r="18" spans="1:7" ht="16">
      <c r="A18" s="23"/>
      <c r="B18" s="24" t="str">
        <f ca="1">"Name of "&amp;MID(CELL("filename",A1),FIND("]",CELL("filename",A1))+1,256)</f>
        <v>Name of Store 6</v>
      </c>
      <c r="C18" s="114"/>
      <c r="D18" s="115"/>
      <c r="E18" s="115"/>
      <c r="F18" s="115"/>
      <c r="G18" s="116"/>
    </row>
    <row r="19" spans="1:7">
      <c r="A19" s="23"/>
      <c r="B19" s="24" t="s">
        <v>40</v>
      </c>
      <c r="C19" s="99"/>
      <c r="D19" s="100"/>
      <c r="E19" s="100"/>
      <c r="F19" s="100"/>
      <c r="G19" s="101"/>
    </row>
    <row r="20" spans="1:7">
      <c r="A20" s="23"/>
      <c r="B20" s="24" t="s">
        <v>41</v>
      </c>
      <c r="C20" s="99"/>
      <c r="D20" s="100"/>
      <c r="E20" s="100"/>
      <c r="F20" s="100"/>
      <c r="G20" s="101"/>
    </row>
    <row r="21" spans="1:7">
      <c r="A21" s="23"/>
      <c r="B21" s="24" t="s">
        <v>42</v>
      </c>
      <c r="C21" s="99"/>
      <c r="D21" s="100"/>
      <c r="E21" s="100"/>
      <c r="F21" s="100"/>
      <c r="G21" s="101"/>
    </row>
    <row r="22" spans="1:7">
      <c r="A22" s="23"/>
      <c r="B22" s="24" t="s">
        <v>43</v>
      </c>
      <c r="C22" s="99"/>
      <c r="D22" s="100"/>
      <c r="E22" s="100"/>
      <c r="F22" s="100"/>
      <c r="G22" s="101"/>
    </row>
    <row r="23" spans="1:7">
      <c r="A23" s="23"/>
      <c r="F23" s="43"/>
      <c r="G23" s="43"/>
    </row>
    <row r="24" spans="1:7" ht="16">
      <c r="A24" s="23"/>
      <c r="B24" s="90" t="str">
        <f>"Was the store new in "&amp;year&amp;"?"</f>
        <v>Was the store new in 2024?</v>
      </c>
      <c r="C24" s="38"/>
      <c r="D24" s="93" t="s">
        <v>258</v>
      </c>
    </row>
    <row r="25" spans="1:7" ht="16">
      <c r="A25" s="23"/>
      <c r="B25" s="91" t="str">
        <f>"If YES, how many operating months in "&amp;year&amp;"?"</f>
        <v>If YES, how many operating months in 2024?</v>
      </c>
      <c r="C25" s="38"/>
      <c r="D25" s="96" t="s">
        <v>262</v>
      </c>
    </row>
    <row r="26" spans="1:7" ht="16">
      <c r="A26" s="23"/>
      <c r="B26" s="91" t="str">
        <f>"If NO, how many years operating by yearend "&amp;year&amp;"?"</f>
        <v>If NO, how many years operating by yearend 2024?</v>
      </c>
      <c r="C26" s="38"/>
      <c r="D26" s="96" t="s">
        <v>263</v>
      </c>
    </row>
    <row r="27" spans="1:7">
      <c r="A27" s="23"/>
      <c r="B27" s="24"/>
      <c r="C27" s="43"/>
      <c r="D27" s="43"/>
    </row>
    <row r="28" spans="1:7" ht="16">
      <c r="A28" s="23"/>
      <c r="B28" s="90" t="s">
        <v>45</v>
      </c>
      <c r="C28" s="80"/>
      <c r="D28" s="98" t="s">
        <v>266</v>
      </c>
    </row>
    <row r="29" spans="1:7">
      <c r="A29" s="23"/>
      <c r="B29" s="24"/>
      <c r="C29" s="43"/>
      <c r="D29" s="44"/>
    </row>
    <row r="30" spans="1:7">
      <c r="A30" s="23"/>
      <c r="B30" s="90" t="s">
        <v>233</v>
      </c>
      <c r="C30" s="43"/>
      <c r="D30" s="44"/>
    </row>
    <row r="31" spans="1:7" ht="16">
      <c r="A31" s="23"/>
      <c r="B31" s="24" t="s">
        <v>234</v>
      </c>
      <c r="C31" s="80"/>
      <c r="D31" s="44" t="s">
        <v>26</v>
      </c>
    </row>
    <row r="32" spans="1:7" ht="16">
      <c r="A32" s="23"/>
      <c r="B32" s="24" t="s">
        <v>235</v>
      </c>
      <c r="C32" s="80"/>
      <c r="D32" s="44" t="s">
        <v>26</v>
      </c>
    </row>
    <row r="33" spans="1:8" ht="16">
      <c r="A33" s="23"/>
      <c r="B33" s="24" t="s">
        <v>236</v>
      </c>
      <c r="C33" s="80"/>
      <c r="D33" s="44" t="s">
        <v>26</v>
      </c>
    </row>
    <row r="34" spans="1:8">
      <c r="A34" s="23"/>
      <c r="B34" s="24"/>
      <c r="C34" s="44"/>
      <c r="D34" s="44"/>
    </row>
    <row r="35" spans="1:8">
      <c r="A35" s="23"/>
      <c r="B35" s="90" t="str">
        <f>"In "&amp;year&amp;" did this store have..."</f>
        <v>In 2024 did this store have...</v>
      </c>
      <c r="C35" s="44"/>
      <c r="D35" s="44"/>
    </row>
    <row r="36" spans="1:8" ht="16">
      <c r="A36" s="23"/>
      <c r="B36" s="24" t="s">
        <v>231</v>
      </c>
      <c r="C36" s="80"/>
      <c r="D36" s="44" t="s">
        <v>26</v>
      </c>
      <c r="H36" s="47"/>
    </row>
    <row r="37" spans="1:8" ht="16">
      <c r="A37" s="23"/>
      <c r="B37" s="24" t="s">
        <v>232</v>
      </c>
      <c r="C37" s="80"/>
      <c r="D37" s="44" t="s">
        <v>26</v>
      </c>
      <c r="H37" s="47"/>
    </row>
    <row r="38" spans="1:8" ht="16">
      <c r="A38" s="23"/>
      <c r="B38" s="24" t="s">
        <v>227</v>
      </c>
      <c r="C38" s="38"/>
      <c r="D38" s="93" t="s">
        <v>21</v>
      </c>
    </row>
    <row r="39" spans="1:8" ht="16">
      <c r="A39" s="23"/>
      <c r="B39" s="24" t="s">
        <v>228</v>
      </c>
      <c r="C39" s="38"/>
      <c r="D39" s="93" t="s">
        <v>21</v>
      </c>
    </row>
    <row r="40" spans="1:8" ht="16">
      <c r="A40" s="23"/>
      <c r="B40" s="24" t="s">
        <v>229</v>
      </c>
      <c r="C40" s="38"/>
      <c r="D40" s="93" t="s">
        <v>21</v>
      </c>
    </row>
    <row r="41" spans="1:8" ht="16">
      <c r="A41" s="23"/>
      <c r="B41" s="24" t="s">
        <v>230</v>
      </c>
      <c r="C41" s="38"/>
      <c r="D41" s="93" t="s">
        <v>21</v>
      </c>
    </row>
    <row r="42" spans="1:8" ht="16">
      <c r="A42" s="23"/>
      <c r="D42" s="93"/>
      <c r="E42" s="24"/>
      <c r="F42" s="37"/>
      <c r="G42" s="44"/>
      <c r="H42" s="47"/>
    </row>
    <row r="43" spans="1:8" ht="16">
      <c r="A43" s="23"/>
      <c r="B43" s="24" t="s">
        <v>245</v>
      </c>
      <c r="C43" s="38"/>
      <c r="D43" s="93" t="s">
        <v>21</v>
      </c>
      <c r="E43" s="24"/>
      <c r="F43" s="37"/>
      <c r="G43" s="37"/>
      <c r="H43" s="37"/>
    </row>
    <row r="44" spans="1:8" ht="16">
      <c r="A44" s="23"/>
      <c r="B44" s="91" t="s">
        <v>238</v>
      </c>
      <c r="C44" s="38"/>
      <c r="D44" s="93" t="s">
        <v>21</v>
      </c>
      <c r="E44" s="24"/>
      <c r="F44" s="37"/>
      <c r="G44" s="37"/>
      <c r="H44" s="37"/>
    </row>
    <row r="45" spans="1:8" ht="16">
      <c r="A45" s="23"/>
      <c r="B45" s="91" t="s">
        <v>239</v>
      </c>
      <c r="C45" s="38"/>
      <c r="D45" s="93" t="s">
        <v>21</v>
      </c>
      <c r="E45" s="24"/>
      <c r="F45" s="37"/>
      <c r="G45" s="37"/>
      <c r="H45" s="37"/>
    </row>
    <row r="46" spans="1:8" ht="16">
      <c r="A46" s="23"/>
      <c r="B46" s="91" t="s">
        <v>240</v>
      </c>
      <c r="C46" s="38"/>
      <c r="D46" s="93" t="s">
        <v>21</v>
      </c>
      <c r="E46" s="24"/>
      <c r="F46" s="37"/>
      <c r="G46" s="37"/>
      <c r="H46" s="37"/>
    </row>
    <row r="47" spans="1:8" ht="16">
      <c r="A47" s="23"/>
      <c r="B47" s="91" t="s">
        <v>246</v>
      </c>
      <c r="C47" s="38"/>
      <c r="D47" s="93" t="s">
        <v>21</v>
      </c>
      <c r="E47" s="24"/>
      <c r="F47" s="37"/>
      <c r="G47" s="37"/>
      <c r="H47" s="37"/>
    </row>
    <row r="48" spans="1:8" ht="16">
      <c r="A48" s="23"/>
      <c r="B48" s="91" t="s">
        <v>241</v>
      </c>
      <c r="C48" s="38"/>
      <c r="D48" s="93" t="s">
        <v>21</v>
      </c>
      <c r="E48" s="24"/>
      <c r="F48" s="37"/>
      <c r="G48" s="37"/>
      <c r="H48" s="37"/>
    </row>
    <row r="49" spans="1:8" ht="16">
      <c r="A49" s="23"/>
      <c r="B49" s="91" t="s">
        <v>242</v>
      </c>
      <c r="C49" s="38"/>
      <c r="D49" s="93" t="s">
        <v>21</v>
      </c>
      <c r="E49" s="24"/>
      <c r="F49" s="37"/>
      <c r="G49" s="37"/>
      <c r="H49" s="37"/>
    </row>
    <row r="50" spans="1:8" ht="16">
      <c r="A50" s="23"/>
      <c r="B50" s="91" t="s">
        <v>243</v>
      </c>
      <c r="C50" s="38"/>
      <c r="D50" s="93" t="s">
        <v>21</v>
      </c>
      <c r="E50" s="24"/>
      <c r="F50" s="37"/>
      <c r="G50" s="37"/>
      <c r="H50" s="37"/>
    </row>
    <row r="51" spans="1:8" ht="16">
      <c r="A51" s="23"/>
      <c r="B51" s="91" t="s">
        <v>244</v>
      </c>
      <c r="C51" s="38"/>
      <c r="D51" s="93" t="s">
        <v>21</v>
      </c>
      <c r="E51" s="24"/>
      <c r="F51" s="37"/>
      <c r="G51" s="37"/>
      <c r="H51" s="37"/>
    </row>
    <row r="52" spans="1:8" ht="16">
      <c r="A52" s="23"/>
      <c r="B52" s="91" t="s">
        <v>247</v>
      </c>
      <c r="C52" s="38"/>
      <c r="D52" s="93" t="s">
        <v>21</v>
      </c>
      <c r="E52" s="24"/>
      <c r="F52" s="37"/>
      <c r="G52" s="37"/>
      <c r="H52" s="37"/>
    </row>
    <row r="53" spans="1:8" ht="16">
      <c r="A53" s="23"/>
      <c r="B53" s="91" t="s">
        <v>248</v>
      </c>
      <c r="C53" s="38"/>
      <c r="D53" s="93" t="s">
        <v>21</v>
      </c>
      <c r="E53" s="24"/>
      <c r="F53" s="37"/>
      <c r="G53" s="37"/>
      <c r="H53" s="37"/>
    </row>
    <row r="54" spans="1:8" ht="16">
      <c r="A54" s="23"/>
      <c r="B54" s="91" t="s">
        <v>249</v>
      </c>
      <c r="C54" s="38"/>
      <c r="D54" s="93" t="s">
        <v>21</v>
      </c>
      <c r="E54" s="24"/>
      <c r="F54" s="37"/>
      <c r="G54" s="37"/>
      <c r="H54" s="37"/>
    </row>
    <row r="55" spans="1:8" ht="16">
      <c r="A55" s="23"/>
      <c r="B55" s="10"/>
      <c r="C55" s="24"/>
      <c r="D55" s="24"/>
      <c r="E55" s="24"/>
      <c r="F55" s="37"/>
      <c r="G55" s="37"/>
      <c r="H55" s="37"/>
    </row>
    <row r="56" spans="1:8" ht="16">
      <c r="A56" s="23"/>
      <c r="B56" s="90" t="s">
        <v>46</v>
      </c>
      <c r="C56" s="46"/>
      <c r="D56" s="46"/>
      <c r="E56" s="24"/>
      <c r="F56" s="37"/>
      <c r="G56" s="44"/>
      <c r="H56" s="47"/>
    </row>
    <row r="57" spans="1:8" ht="16">
      <c r="A57" s="23"/>
      <c r="B57" s="48" t="s">
        <v>237</v>
      </c>
      <c r="C57" s="8"/>
      <c r="D57" s="120" t="s">
        <v>47</v>
      </c>
      <c r="E57" s="120"/>
      <c r="F57" s="37"/>
      <c r="G57" s="44"/>
      <c r="H57" s="47"/>
    </row>
    <row r="58" spans="1:8" ht="16">
      <c r="A58" s="23"/>
      <c r="C58" s="8"/>
      <c r="D58" s="120" t="s">
        <v>48</v>
      </c>
      <c r="E58" s="120"/>
      <c r="F58" s="37"/>
      <c r="G58" s="44"/>
      <c r="H58" s="47"/>
    </row>
    <row r="59" spans="1:8" ht="16">
      <c r="A59" s="23"/>
      <c r="B59" s="10"/>
      <c r="C59" s="8"/>
      <c r="D59" s="120" t="s">
        <v>49</v>
      </c>
      <c r="E59" s="120"/>
      <c r="F59" s="37"/>
      <c r="G59" s="44"/>
      <c r="H59" s="47"/>
    </row>
    <row r="60" spans="1:8" ht="16">
      <c r="A60" s="23"/>
      <c r="B60" s="10"/>
      <c r="C60" s="8"/>
      <c r="D60" s="120" t="s">
        <v>50</v>
      </c>
      <c r="E60" s="120"/>
      <c r="F60" s="37"/>
      <c r="G60" s="44"/>
      <c r="H60" s="47"/>
    </row>
    <row r="61" spans="1:8" ht="16">
      <c r="A61" s="23"/>
      <c r="B61" s="10"/>
      <c r="C61" s="8"/>
      <c r="D61" s="120" t="s">
        <v>51</v>
      </c>
      <c r="E61" s="120"/>
      <c r="F61" s="37"/>
      <c r="G61" s="44"/>
      <c r="H61" s="47"/>
    </row>
    <row r="62" spans="1:8" ht="16">
      <c r="A62" s="23"/>
      <c r="B62" s="10"/>
      <c r="C62" s="8"/>
      <c r="D62" s="26" t="s">
        <v>92</v>
      </c>
      <c r="E62" s="24" t="s">
        <v>221</v>
      </c>
      <c r="F62" s="114"/>
      <c r="G62" s="115"/>
      <c r="H62" s="116"/>
    </row>
    <row r="63" spans="1:8" ht="16">
      <c r="A63" s="23"/>
      <c r="B63" s="10"/>
      <c r="C63" s="24"/>
      <c r="D63" s="24"/>
      <c r="E63" s="24"/>
      <c r="F63" s="37"/>
      <c r="G63" s="37"/>
      <c r="H63" s="37"/>
    </row>
    <row r="64" spans="1:8">
      <c r="A64" s="23"/>
    </row>
    <row r="65" spans="1:8" ht="17">
      <c r="A65" s="103" t="str">
        <f>" Retail Activity at "&amp;C18</f>
        <v xml:space="preserve"> Retail Activity at </v>
      </c>
      <c r="B65" s="103"/>
      <c r="C65" s="103"/>
      <c r="D65" s="103"/>
      <c r="E65" s="103"/>
      <c r="F65" s="103"/>
      <c r="G65" s="103"/>
      <c r="H65" s="103"/>
    </row>
    <row r="66" spans="1:8">
      <c r="A66" s="23" t="str">
        <f>"A. Retail Motor Fuels Sales, CY"&amp;year</f>
        <v>A. Retail Motor Fuels Sales, CY2024</v>
      </c>
      <c r="F66" s="119"/>
      <c r="G66" s="119"/>
    </row>
    <row r="67" spans="1:8" ht="16">
      <c r="A67" s="23"/>
      <c r="C67" s="49" t="s">
        <v>52</v>
      </c>
      <c r="D67" s="50" t="s">
        <v>53</v>
      </c>
      <c r="E67" s="50" t="s">
        <v>54</v>
      </c>
      <c r="F67" s="51" t="s">
        <v>55</v>
      </c>
      <c r="G67" s="51" t="s">
        <v>56</v>
      </c>
      <c r="H67" s="43" t="s">
        <v>57</v>
      </c>
    </row>
    <row r="68" spans="1:8">
      <c r="A68" s="23"/>
      <c r="C68" s="24" t="s">
        <v>58</v>
      </c>
      <c r="D68" s="1"/>
      <c r="E68" s="2"/>
      <c r="F68" s="3"/>
      <c r="G68" s="4"/>
      <c r="H68" s="52">
        <f t="shared" ref="H68:H74" si="0">E68-F68+G68</f>
        <v>0</v>
      </c>
    </row>
    <row r="69" spans="1:8">
      <c r="A69" s="23"/>
      <c r="C69" s="24" t="s">
        <v>59</v>
      </c>
      <c r="D69" s="1"/>
      <c r="E69" s="2"/>
      <c r="F69" s="3"/>
      <c r="G69" s="4"/>
      <c r="H69" s="52">
        <f t="shared" si="0"/>
        <v>0</v>
      </c>
    </row>
    <row r="70" spans="1:8">
      <c r="A70" s="23"/>
      <c r="C70" s="24" t="s">
        <v>60</v>
      </c>
      <c r="D70" s="1"/>
      <c r="E70" s="2"/>
      <c r="F70" s="3"/>
      <c r="G70" s="4"/>
      <c r="H70" s="52">
        <f t="shared" si="0"/>
        <v>0</v>
      </c>
    </row>
    <row r="71" spans="1:8">
      <c r="A71" s="23"/>
      <c r="C71" s="24" t="s">
        <v>61</v>
      </c>
      <c r="D71" s="1"/>
      <c r="E71" s="2"/>
      <c r="F71" s="3"/>
      <c r="G71" s="4"/>
      <c r="H71" s="52">
        <f t="shared" si="0"/>
        <v>0</v>
      </c>
    </row>
    <row r="72" spans="1:8">
      <c r="A72" s="23"/>
      <c r="C72" s="24" t="s">
        <v>261</v>
      </c>
      <c r="D72" s="1"/>
      <c r="E72" s="2"/>
      <c r="F72" s="3"/>
      <c r="G72" s="4"/>
      <c r="H72" s="52">
        <f t="shared" si="0"/>
        <v>0</v>
      </c>
    </row>
    <row r="73" spans="1:8">
      <c r="A73" s="23"/>
      <c r="C73" s="24" t="s">
        <v>62</v>
      </c>
      <c r="D73" s="1"/>
      <c r="E73" s="2"/>
      <c r="F73" s="3"/>
      <c r="G73" s="4"/>
      <c r="H73" s="52">
        <f t="shared" si="0"/>
        <v>0</v>
      </c>
    </row>
    <row r="74" spans="1:8" s="29" customFormat="1">
      <c r="A74" s="23"/>
      <c r="C74" s="24" t="s">
        <v>63</v>
      </c>
      <c r="D74" s="1"/>
      <c r="E74" s="2"/>
      <c r="F74" s="3"/>
      <c r="G74" s="4"/>
      <c r="H74" s="52">
        <f t="shared" si="0"/>
        <v>0</v>
      </c>
    </row>
    <row r="75" spans="1:8">
      <c r="A75" s="23"/>
      <c r="C75" s="49" t="s">
        <v>64</v>
      </c>
      <c r="D75" s="53">
        <f>SUM(D68:D74)</f>
        <v>0</v>
      </c>
      <c r="E75" s="54">
        <f>SUM(E68:E74)</f>
        <v>0</v>
      </c>
      <c r="F75" s="54">
        <f>SUM(F68:F74)</f>
        <v>0</v>
      </c>
      <c r="G75" s="54">
        <f>SUM(G68:G74)</f>
        <v>0</v>
      </c>
      <c r="H75" s="55">
        <f>SUM(H68:H74)</f>
        <v>0</v>
      </c>
    </row>
    <row r="76" spans="1:8">
      <c r="A76" s="23"/>
    </row>
    <row r="77" spans="1:8">
      <c r="A77" s="23"/>
    </row>
    <row r="78" spans="1:8">
      <c r="A78" s="23"/>
    </row>
    <row r="79" spans="1:8">
      <c r="A79" s="23"/>
    </row>
    <row r="80" spans="1:8">
      <c r="A80" s="23" t="str">
        <f>"B. Tobacco Merchandise, CY"&amp;year</f>
        <v>B. Tobacco Merchandise, CY2024</v>
      </c>
      <c r="F80" s="119"/>
      <c r="G80" s="119"/>
    </row>
    <row r="81" spans="1:8" ht="16">
      <c r="A81" s="23"/>
      <c r="E81" s="56" t="s">
        <v>54</v>
      </c>
      <c r="F81" s="43" t="s">
        <v>65</v>
      </c>
      <c r="G81" s="43"/>
      <c r="H81" s="56" t="s">
        <v>57</v>
      </c>
    </row>
    <row r="82" spans="1:8" ht="16">
      <c r="A82" s="23"/>
      <c r="B82" s="49" t="s">
        <v>52</v>
      </c>
      <c r="C82" s="57" t="s">
        <v>66</v>
      </c>
      <c r="D82" s="57" t="s">
        <v>67</v>
      </c>
      <c r="E82" s="58" t="s">
        <v>68</v>
      </c>
      <c r="F82" s="43" t="str">
        <f>E82</f>
        <v>(not incl. taxes)</v>
      </c>
      <c r="G82" s="43" t="s">
        <v>56</v>
      </c>
      <c r="H82" s="43" t="str">
        <f>E82</f>
        <v>(not incl. taxes)</v>
      </c>
    </row>
    <row r="83" spans="1:8">
      <c r="A83" s="23"/>
      <c r="B83" s="59" t="s">
        <v>69</v>
      </c>
      <c r="C83" s="50"/>
      <c r="D83" s="50"/>
      <c r="E83" s="50"/>
      <c r="F83" s="51"/>
      <c r="G83" s="51"/>
      <c r="H83" s="43"/>
    </row>
    <row r="84" spans="1:8">
      <c r="A84" s="23"/>
      <c r="B84" s="24" t="s">
        <v>70</v>
      </c>
      <c r="C84" s="1"/>
      <c r="D84" s="2"/>
      <c r="E84" s="2"/>
      <c r="F84" s="3"/>
      <c r="G84" s="4"/>
      <c r="H84" s="52">
        <f t="shared" ref="H84:H89" si="1">E84-F84+G84</f>
        <v>0</v>
      </c>
    </row>
    <row r="85" spans="1:8">
      <c r="A85" s="23"/>
      <c r="B85" s="24" t="s">
        <v>222</v>
      </c>
      <c r="C85" s="1"/>
      <c r="D85" s="2"/>
      <c r="E85" s="2"/>
      <c r="F85" s="3"/>
      <c r="G85" s="4"/>
      <c r="H85" s="52">
        <f t="shared" si="1"/>
        <v>0</v>
      </c>
    </row>
    <row r="86" spans="1:8">
      <c r="A86" s="23"/>
      <c r="B86" s="24"/>
      <c r="C86" s="60"/>
      <c r="D86" s="60"/>
      <c r="E86" s="61"/>
      <c r="F86" s="62"/>
      <c r="G86" s="63"/>
      <c r="H86" s="64"/>
    </row>
    <row r="87" spans="1:8">
      <c r="A87" s="23"/>
      <c r="B87" s="59" t="s">
        <v>71</v>
      </c>
      <c r="C87" s="60"/>
      <c r="D87" s="60"/>
      <c r="E87" s="61"/>
      <c r="F87" s="62"/>
      <c r="G87" s="63"/>
      <c r="H87" s="64"/>
    </row>
    <row r="88" spans="1:8" ht="16">
      <c r="A88" s="23"/>
      <c r="B88" s="24" t="s">
        <v>72</v>
      </c>
      <c r="C88"/>
      <c r="D88" s="2"/>
      <c r="E88" s="2"/>
      <c r="F88" s="3"/>
      <c r="G88" s="4"/>
      <c r="H88" s="52">
        <f t="shared" si="1"/>
        <v>0</v>
      </c>
    </row>
    <row r="89" spans="1:8" ht="16">
      <c r="A89" s="23"/>
      <c r="B89" s="24" t="s">
        <v>73</v>
      </c>
      <c r="C89"/>
      <c r="D89" s="2"/>
      <c r="E89" s="2"/>
      <c r="F89" s="3"/>
      <c r="G89" s="4"/>
      <c r="H89" s="52">
        <f t="shared" si="1"/>
        <v>0</v>
      </c>
    </row>
    <row r="90" spans="1:8" ht="16">
      <c r="A90" s="23"/>
      <c r="B90" s="24"/>
      <c r="C90"/>
      <c r="D90" s="65"/>
      <c r="E90" s="66"/>
      <c r="F90" s="67"/>
      <c r="G90" s="68"/>
      <c r="H90" s="52"/>
    </row>
    <row r="91" spans="1:8">
      <c r="A91" s="23"/>
      <c r="B91" s="49" t="s">
        <v>74</v>
      </c>
      <c r="C91" s="53">
        <f>SUM(C84:C89)</f>
        <v>0</v>
      </c>
      <c r="D91" s="54"/>
      <c r="E91" s="54">
        <f>SUM(E84:E89)</f>
        <v>0</v>
      </c>
      <c r="F91" s="54">
        <f>SUM(F84:F89)</f>
        <v>0</v>
      </c>
      <c r="G91" s="54">
        <f>SUM(G84:G89)</f>
        <v>0</v>
      </c>
      <c r="H91" s="55">
        <f>SUM(H84:H89)</f>
        <v>0</v>
      </c>
    </row>
    <row r="92" spans="1:8">
      <c r="A92" s="23"/>
    </row>
    <row r="93" spans="1:8">
      <c r="A93" s="23"/>
    </row>
    <row r="94" spans="1:8">
      <c r="A94" s="23" t="str">
        <f>"C. Non-Tobacco Merchandise, CY"&amp;year</f>
        <v>C. Non-Tobacco Merchandise, CY2024</v>
      </c>
      <c r="F94" s="119"/>
      <c r="G94" s="119"/>
    </row>
    <row r="95" spans="1:8" ht="16">
      <c r="A95" s="23"/>
      <c r="C95" s="49"/>
      <c r="D95" s="49"/>
      <c r="E95" s="50" t="s">
        <v>54</v>
      </c>
      <c r="F95" s="51" t="s">
        <v>55</v>
      </c>
      <c r="G95" s="51" t="s">
        <v>56</v>
      </c>
      <c r="H95" s="43" t="s">
        <v>57</v>
      </c>
    </row>
    <row r="96" spans="1:8">
      <c r="A96" s="23"/>
      <c r="D96" s="24" t="s">
        <v>75</v>
      </c>
      <c r="E96" s="2"/>
      <c r="F96" s="3"/>
      <c r="G96" s="4"/>
      <c r="H96" s="52">
        <f>E96-F96+G96</f>
        <v>0</v>
      </c>
    </row>
    <row r="97" spans="1:8">
      <c r="A97" s="23"/>
      <c r="D97" s="24" t="s">
        <v>76</v>
      </c>
      <c r="E97" s="2"/>
      <c r="F97" s="3"/>
      <c r="G97" s="4"/>
      <c r="H97" s="52">
        <f t="shared" ref="H97:H105" si="2">E97-F97+G97</f>
        <v>0</v>
      </c>
    </row>
    <row r="98" spans="1:8">
      <c r="A98" s="23"/>
      <c r="D98" s="24" t="s">
        <v>77</v>
      </c>
      <c r="E98" s="2"/>
      <c r="F98" s="3"/>
      <c r="G98" s="4"/>
      <c r="H98" s="52">
        <f t="shared" si="2"/>
        <v>0</v>
      </c>
    </row>
    <row r="99" spans="1:8">
      <c r="A99" s="23"/>
      <c r="D99" s="24" t="s">
        <v>78</v>
      </c>
      <c r="E99" s="2"/>
      <c r="F99" s="3"/>
      <c r="G99" s="4"/>
      <c r="H99" s="52">
        <f t="shared" si="2"/>
        <v>0</v>
      </c>
    </row>
    <row r="100" spans="1:8">
      <c r="A100" s="23"/>
      <c r="D100" s="24" t="s">
        <v>79</v>
      </c>
      <c r="E100" s="2"/>
      <c r="F100" s="3"/>
      <c r="G100" s="4"/>
      <c r="H100" s="52">
        <f t="shared" si="2"/>
        <v>0</v>
      </c>
    </row>
    <row r="101" spans="1:8">
      <c r="A101" s="23"/>
      <c r="D101" s="24" t="s">
        <v>80</v>
      </c>
      <c r="E101" s="2"/>
      <c r="F101" s="3"/>
      <c r="G101" s="4"/>
      <c r="H101" s="52">
        <f t="shared" si="2"/>
        <v>0</v>
      </c>
    </row>
    <row r="102" spans="1:8">
      <c r="A102" s="23"/>
      <c r="D102" s="24" t="s">
        <v>81</v>
      </c>
      <c r="E102" s="2"/>
      <c r="F102" s="3"/>
      <c r="G102" s="4"/>
      <c r="H102" s="52">
        <f t="shared" si="2"/>
        <v>0</v>
      </c>
    </row>
    <row r="103" spans="1:8">
      <c r="A103" s="23"/>
      <c r="D103" s="24" t="s">
        <v>82</v>
      </c>
      <c r="E103" s="2"/>
      <c r="F103" s="3"/>
      <c r="G103" s="4"/>
      <c r="H103" s="52">
        <f t="shared" si="2"/>
        <v>0</v>
      </c>
    </row>
    <row r="104" spans="1:8">
      <c r="A104" s="23"/>
      <c r="D104" s="24" t="s">
        <v>83</v>
      </c>
      <c r="E104" s="2"/>
      <c r="F104" s="3"/>
      <c r="G104" s="4"/>
      <c r="H104" s="52">
        <f t="shared" si="2"/>
        <v>0</v>
      </c>
    </row>
    <row r="105" spans="1:8">
      <c r="A105" s="23"/>
      <c r="D105" s="24" t="s">
        <v>84</v>
      </c>
      <c r="E105" s="2"/>
      <c r="F105" s="3"/>
      <c r="G105" s="4"/>
      <c r="H105" s="52">
        <f t="shared" si="2"/>
        <v>0</v>
      </c>
    </row>
    <row r="106" spans="1:8">
      <c r="A106" s="23"/>
      <c r="D106" s="49" t="s">
        <v>85</v>
      </c>
      <c r="E106" s="54">
        <f>SUM(E96:E105)</f>
        <v>0</v>
      </c>
      <c r="F106" s="54">
        <f>SUM(F96:F105)</f>
        <v>0</v>
      </c>
      <c r="G106" s="54">
        <f>SUM(G96:G105)</f>
        <v>0</v>
      </c>
      <c r="H106" s="55">
        <f>SUM(H96:H105)</f>
        <v>0</v>
      </c>
    </row>
    <row r="107" spans="1:8">
      <c r="A107" s="23"/>
      <c r="D107" s="49"/>
      <c r="E107" s="54"/>
      <c r="F107" s="54"/>
      <c r="G107" s="54"/>
      <c r="H107" s="55"/>
    </row>
    <row r="108" spans="1:8">
      <c r="A108" s="23"/>
      <c r="D108" s="49" t="s">
        <v>86</v>
      </c>
      <c r="E108" s="54">
        <f>E91+E106</f>
        <v>0</v>
      </c>
      <c r="F108" s="54">
        <f>F91+F106</f>
        <v>0</v>
      </c>
      <c r="G108" s="54">
        <f>G91+G106</f>
        <v>0</v>
      </c>
      <c r="H108" s="55">
        <f>H91+H106</f>
        <v>0</v>
      </c>
    </row>
    <row r="109" spans="1:8">
      <c r="A109" s="23"/>
      <c r="C109" s="49"/>
      <c r="D109" s="49"/>
      <c r="E109" s="69"/>
      <c r="F109" s="69"/>
      <c r="G109" s="69"/>
      <c r="H109" s="69"/>
    </row>
    <row r="110" spans="1:8">
      <c r="A110" s="23"/>
    </row>
    <row r="111" spans="1:8">
      <c r="A111" s="23" t="str">
        <f>"D. Foodservice, CY"&amp;year</f>
        <v>D. Foodservice, CY2024</v>
      </c>
      <c r="F111" s="119"/>
      <c r="G111" s="119"/>
    </row>
    <row r="112" spans="1:8" ht="16">
      <c r="A112" s="23"/>
      <c r="D112" s="49" t="s">
        <v>87</v>
      </c>
      <c r="E112" s="50" t="s">
        <v>54</v>
      </c>
      <c r="F112" s="51" t="s">
        <v>55</v>
      </c>
      <c r="G112" s="51" t="s">
        <v>56</v>
      </c>
      <c r="H112" s="43" t="s">
        <v>57</v>
      </c>
    </row>
    <row r="113" spans="1:8">
      <c r="A113" s="23"/>
      <c r="C113" s="24" t="s">
        <v>88</v>
      </c>
      <c r="E113" s="2"/>
      <c r="F113" s="3"/>
      <c r="G113" s="4"/>
      <c r="H113" s="52">
        <f>E113-F113+G113</f>
        <v>0</v>
      </c>
    </row>
    <row r="114" spans="1:8">
      <c r="A114" s="23"/>
      <c r="C114" s="24" t="s">
        <v>89</v>
      </c>
      <c r="E114" s="2"/>
      <c r="F114" s="3"/>
      <c r="G114" s="4"/>
      <c r="H114" s="52">
        <f>E114-F114+G114</f>
        <v>0</v>
      </c>
    </row>
    <row r="115" spans="1:8">
      <c r="A115" s="23"/>
      <c r="C115" s="24" t="s">
        <v>90</v>
      </c>
      <c r="D115" s="1"/>
      <c r="E115" s="2"/>
      <c r="F115" s="3"/>
      <c r="G115" s="4"/>
      <c r="H115" s="52">
        <f>E115-F115+G115</f>
        <v>0</v>
      </c>
    </row>
    <row r="116" spans="1:8">
      <c r="A116" s="23"/>
      <c r="C116" s="24" t="s">
        <v>91</v>
      </c>
      <c r="D116" s="1"/>
      <c r="E116" s="2"/>
      <c r="F116" s="3"/>
      <c r="G116" s="4"/>
      <c r="H116" s="52">
        <f>E116-F116+G116</f>
        <v>0</v>
      </c>
    </row>
    <row r="117" spans="1:8">
      <c r="A117" s="23"/>
      <c r="C117" s="24" t="s">
        <v>92</v>
      </c>
      <c r="E117" s="2"/>
      <c r="F117" s="3"/>
      <c r="G117" s="4"/>
      <c r="H117" s="52">
        <f>E117-F117+G117</f>
        <v>0</v>
      </c>
    </row>
    <row r="118" spans="1:8">
      <c r="A118" s="23"/>
      <c r="C118" s="49" t="s">
        <v>93</v>
      </c>
      <c r="E118" s="54">
        <f>SUM(E113:E117)</f>
        <v>0</v>
      </c>
      <c r="F118" s="54">
        <f>SUM(F113:F117)</f>
        <v>0</v>
      </c>
      <c r="G118" s="54">
        <f>SUM(G113:G117)</f>
        <v>0</v>
      </c>
      <c r="H118" s="55">
        <f>SUM(H113:H117)</f>
        <v>0</v>
      </c>
    </row>
    <row r="119" spans="1:8">
      <c r="A119" s="23"/>
      <c r="B119" s="49"/>
      <c r="E119" s="69"/>
      <c r="F119" s="69"/>
      <c r="G119" s="69"/>
      <c r="H119" s="69"/>
    </row>
    <row r="120" spans="1:8">
      <c r="A120" s="23"/>
    </row>
    <row r="121" spans="1:8">
      <c r="A121" s="23" t="str">
        <f>"E. Inventory Turns, CY"&amp;year</f>
        <v>E. Inventory Turns, CY2024</v>
      </c>
    </row>
    <row r="122" spans="1:8">
      <c r="A122" s="23"/>
      <c r="B122" s="24" t="s">
        <v>94</v>
      </c>
      <c r="C122" s="5"/>
      <c r="D122" s="70"/>
      <c r="E122" s="70"/>
      <c r="F122" s="70"/>
      <c r="G122" s="70"/>
      <c r="H122" s="70"/>
    </row>
    <row r="123" spans="1:8">
      <c r="A123" s="23"/>
      <c r="B123" s="24" t="s">
        <v>95</v>
      </c>
      <c r="C123" s="5"/>
      <c r="D123" s="70"/>
      <c r="E123" s="70"/>
      <c r="F123" s="70"/>
      <c r="G123" s="70"/>
      <c r="H123" s="70"/>
    </row>
    <row r="124" spans="1:8">
      <c r="A124" s="23"/>
      <c r="B124" s="24" t="s">
        <v>96</v>
      </c>
      <c r="C124" s="5"/>
      <c r="D124" s="70"/>
      <c r="E124" s="70"/>
      <c r="F124" s="70"/>
      <c r="G124" s="70"/>
      <c r="H124" s="70"/>
    </row>
    <row r="125" spans="1:8">
      <c r="A125" s="23"/>
      <c r="B125" s="24" t="s">
        <v>97</v>
      </c>
      <c r="C125" s="5"/>
      <c r="D125" s="70"/>
      <c r="E125" s="70"/>
      <c r="F125" s="70"/>
      <c r="G125" s="70"/>
      <c r="H125" s="70"/>
    </row>
    <row r="126" spans="1:8">
      <c r="A126" s="23"/>
      <c r="B126" s="24" t="s">
        <v>98</v>
      </c>
      <c r="C126" s="5"/>
      <c r="D126" s="70"/>
      <c r="E126" s="70"/>
      <c r="F126" s="70"/>
      <c r="G126" s="70"/>
      <c r="H126" s="70"/>
    </row>
    <row r="127" spans="1:8">
      <c r="A127" s="23"/>
      <c r="C127" s="46"/>
    </row>
    <row r="128" spans="1:8">
      <c r="A128" s="23"/>
      <c r="C128" s="46"/>
    </row>
    <row r="129" spans="1:8">
      <c r="A129" s="23" t="str">
        <f>"F. Customer Transactions, CY"&amp;year</f>
        <v>F. Customer Transactions, CY2024</v>
      </c>
      <c r="C129" s="46"/>
    </row>
    <row r="130" spans="1:8">
      <c r="A130" s="23"/>
      <c r="C130" s="56"/>
      <c r="D130" s="56"/>
      <c r="E130" s="57"/>
      <c r="F130" s="56"/>
      <c r="G130" s="57"/>
      <c r="H130" s="56"/>
    </row>
    <row r="131" spans="1:8">
      <c r="A131" s="23"/>
      <c r="B131" s="24" t="s">
        <v>99</v>
      </c>
      <c r="C131" s="5"/>
      <c r="D131" s="71"/>
      <c r="E131" s="71"/>
      <c r="F131" s="71"/>
      <c r="G131" s="71"/>
      <c r="H131" s="71"/>
    </row>
    <row r="132" spans="1:8">
      <c r="A132" s="23"/>
    </row>
    <row r="133" spans="1:8">
      <c r="A133" s="23"/>
    </row>
    <row r="134" spans="1:8" ht="17">
      <c r="A134" s="121" t="str">
        <f>"Operating Expenses at "&amp;C18</f>
        <v xml:space="preserve">Operating Expenses at </v>
      </c>
      <c r="B134" s="121"/>
      <c r="C134" s="121"/>
      <c r="D134" s="121"/>
      <c r="E134" s="121"/>
      <c r="F134" s="121"/>
      <c r="G134" s="121"/>
      <c r="H134" s="121"/>
    </row>
    <row r="135" spans="1:8" ht="17">
      <c r="A135" s="122" t="s">
        <v>100</v>
      </c>
      <c r="B135" s="122"/>
      <c r="C135" s="122"/>
      <c r="D135" s="122"/>
      <c r="E135" s="122"/>
      <c r="F135" s="122"/>
      <c r="G135" s="122"/>
      <c r="H135" s="122"/>
    </row>
    <row r="136" spans="1:8" ht="16">
      <c r="A136" s="23" t="str">
        <f>"G. Net Gross Profit, CY"&amp;year</f>
        <v>G. Net Gross Profit, CY2024</v>
      </c>
      <c r="H136" s="43" t="s">
        <v>101</v>
      </c>
    </row>
    <row r="137" spans="1:8">
      <c r="A137" s="23"/>
      <c r="G137" s="49" t="s">
        <v>102</v>
      </c>
      <c r="H137" s="52">
        <f>H75+H91+H106+H118</f>
        <v>0</v>
      </c>
    </row>
    <row r="138" spans="1:8">
      <c r="A138" s="23"/>
      <c r="B138" s="11" t="s">
        <v>103</v>
      </c>
      <c r="G138" s="24" t="s">
        <v>104</v>
      </c>
      <c r="H138" s="4"/>
    </row>
    <row r="139" spans="1:8">
      <c r="A139" s="23"/>
      <c r="G139" s="24" t="s">
        <v>105</v>
      </c>
      <c r="H139" s="4"/>
    </row>
    <row r="140" spans="1:8">
      <c r="A140" s="23"/>
      <c r="G140" s="49" t="s">
        <v>106</v>
      </c>
      <c r="H140" s="54">
        <f>H137-H138-H139</f>
        <v>0</v>
      </c>
    </row>
    <row r="141" spans="1:8">
      <c r="A141" s="23"/>
      <c r="G141" s="49"/>
      <c r="H141" s="54"/>
    </row>
    <row r="142" spans="1:8">
      <c r="A142" s="23"/>
      <c r="H142" s="72"/>
    </row>
    <row r="143" spans="1:8" ht="16">
      <c r="A143" s="23" t="str">
        <f>"H. Direct Store Operating Expenses, CY"&amp;year</f>
        <v>H. Direct Store Operating Expenses, CY2024</v>
      </c>
      <c r="H143" s="73" t="s">
        <v>101</v>
      </c>
    </row>
    <row r="144" spans="1:8">
      <c r="A144" s="23"/>
      <c r="G144" s="24" t="s">
        <v>107</v>
      </c>
      <c r="H144" s="4"/>
    </row>
    <row r="145" spans="1:8">
      <c r="A145" s="23"/>
      <c r="B145" s="11" t="s">
        <v>103</v>
      </c>
      <c r="G145" s="24" t="s">
        <v>108</v>
      </c>
      <c r="H145" s="4"/>
    </row>
    <row r="146" spans="1:8">
      <c r="A146" s="23"/>
      <c r="G146" s="24" t="s">
        <v>109</v>
      </c>
      <c r="H146" s="4"/>
    </row>
    <row r="147" spans="1:8">
      <c r="A147" s="23"/>
      <c r="G147" s="24" t="s">
        <v>110</v>
      </c>
      <c r="H147" s="4"/>
    </row>
    <row r="148" spans="1:8">
      <c r="A148" s="23"/>
      <c r="G148" s="24" t="s">
        <v>111</v>
      </c>
      <c r="H148" s="4"/>
    </row>
    <row r="149" spans="1:8">
      <c r="A149" s="23"/>
      <c r="G149" s="24" t="s">
        <v>112</v>
      </c>
      <c r="H149" s="4"/>
    </row>
    <row r="150" spans="1:8">
      <c r="A150" s="23"/>
      <c r="G150" s="24" t="s">
        <v>113</v>
      </c>
      <c r="H150" s="4"/>
    </row>
    <row r="151" spans="1:8">
      <c r="A151" s="23"/>
      <c r="G151" s="24" t="s">
        <v>114</v>
      </c>
      <c r="H151" s="4"/>
    </row>
    <row r="152" spans="1:8">
      <c r="A152" s="23"/>
      <c r="G152" s="24" t="s">
        <v>115</v>
      </c>
      <c r="H152" s="4"/>
    </row>
    <row r="153" spans="1:8">
      <c r="A153" s="23"/>
      <c r="G153" s="24" t="s">
        <v>116</v>
      </c>
      <c r="H153" s="4"/>
    </row>
    <row r="154" spans="1:8">
      <c r="A154" s="23"/>
      <c r="G154" s="24" t="s">
        <v>117</v>
      </c>
      <c r="H154" s="4"/>
    </row>
    <row r="155" spans="1:8">
      <c r="A155" s="23"/>
      <c r="G155" s="24" t="s">
        <v>118</v>
      </c>
      <c r="H155" s="4"/>
    </row>
    <row r="156" spans="1:8">
      <c r="A156" s="23"/>
      <c r="G156" s="24" t="s">
        <v>119</v>
      </c>
      <c r="H156" s="4"/>
    </row>
    <row r="157" spans="1:8">
      <c r="A157" s="23"/>
      <c r="G157" s="24" t="s">
        <v>120</v>
      </c>
      <c r="H157" s="4"/>
    </row>
    <row r="158" spans="1:8">
      <c r="A158" s="23"/>
      <c r="G158" s="24" t="s">
        <v>121</v>
      </c>
      <c r="H158" s="4"/>
    </row>
    <row r="159" spans="1:8">
      <c r="A159" s="23"/>
      <c r="G159" s="24" t="s">
        <v>122</v>
      </c>
      <c r="H159" s="4"/>
    </row>
    <row r="160" spans="1:8">
      <c r="A160" s="23"/>
      <c r="G160" s="24" t="s">
        <v>123</v>
      </c>
      <c r="H160" s="4"/>
    </row>
    <row r="161" spans="1:8">
      <c r="A161" s="23"/>
      <c r="G161" s="24" t="s">
        <v>124</v>
      </c>
      <c r="H161" s="4"/>
    </row>
    <row r="162" spans="1:8">
      <c r="A162" s="23"/>
      <c r="G162" s="24" t="s">
        <v>125</v>
      </c>
      <c r="H162" s="4"/>
    </row>
    <row r="163" spans="1:8">
      <c r="A163" s="23"/>
      <c r="G163" s="24" t="s">
        <v>126</v>
      </c>
      <c r="H163" s="4"/>
    </row>
    <row r="164" spans="1:8">
      <c r="A164" s="23"/>
      <c r="G164" s="24" t="s">
        <v>127</v>
      </c>
      <c r="H164" s="4"/>
    </row>
    <row r="165" spans="1:8">
      <c r="A165" s="23"/>
      <c r="G165" s="24" t="s">
        <v>128</v>
      </c>
      <c r="H165" s="4"/>
    </row>
    <row r="166" spans="1:8">
      <c r="A166" s="23"/>
      <c r="G166" s="24" t="s">
        <v>129</v>
      </c>
      <c r="H166" s="4"/>
    </row>
    <row r="167" spans="1:8">
      <c r="A167" s="23"/>
      <c r="G167" s="24" t="s">
        <v>92</v>
      </c>
      <c r="H167" s="4"/>
    </row>
    <row r="168" spans="1:8">
      <c r="A168" s="23"/>
      <c r="G168" s="49" t="s">
        <v>130</v>
      </c>
      <c r="H168" s="54">
        <f>SUM(H144:H167)</f>
        <v>0</v>
      </c>
    </row>
    <row r="169" spans="1:8">
      <c r="A169" s="23"/>
      <c r="H169" s="72"/>
    </row>
    <row r="170" spans="1:8">
      <c r="A170" s="23"/>
      <c r="H170" s="72"/>
    </row>
    <row r="171" spans="1:8" ht="32">
      <c r="A171" s="23" t="str">
        <f>"I. Other Store Operating Income, CY"&amp;year</f>
        <v>I. Other Store Operating Income, CY2024</v>
      </c>
      <c r="H171" s="73" t="s">
        <v>131</v>
      </c>
    </row>
    <row r="172" spans="1:8">
      <c r="A172" s="23"/>
      <c r="G172" s="24" t="s">
        <v>132</v>
      </c>
      <c r="H172" s="4"/>
    </row>
    <row r="173" spans="1:8">
      <c r="A173" s="23"/>
      <c r="B173" s="11" t="s">
        <v>103</v>
      </c>
      <c r="G173" s="24" t="s">
        <v>133</v>
      </c>
      <c r="H173" s="4"/>
    </row>
    <row r="174" spans="1:8">
      <c r="A174" s="23"/>
      <c r="G174" s="24" t="s">
        <v>134</v>
      </c>
      <c r="H174" s="4"/>
    </row>
    <row r="175" spans="1:8">
      <c r="A175" s="23"/>
      <c r="G175" s="24" t="s">
        <v>135</v>
      </c>
      <c r="H175" s="4"/>
    </row>
    <row r="176" spans="1:8">
      <c r="A176" s="23"/>
      <c r="G176" s="24" t="s">
        <v>136</v>
      </c>
      <c r="H176" s="4"/>
    </row>
    <row r="177" spans="1:8">
      <c r="A177" s="23"/>
      <c r="G177" s="24" t="s">
        <v>137</v>
      </c>
      <c r="H177" s="4"/>
    </row>
    <row r="178" spans="1:8">
      <c r="A178" s="23"/>
      <c r="G178" s="24" t="s">
        <v>138</v>
      </c>
      <c r="H178" s="4"/>
    </row>
    <row r="179" spans="1:8">
      <c r="A179" s="23"/>
      <c r="G179" s="24" t="s">
        <v>139</v>
      </c>
      <c r="H179" s="4"/>
    </row>
    <row r="180" spans="1:8">
      <c r="A180" s="23"/>
      <c r="G180" s="24" t="s">
        <v>140</v>
      </c>
      <c r="H180" s="4"/>
    </row>
    <row r="181" spans="1:8">
      <c r="A181" s="23"/>
      <c r="G181" s="24" t="s">
        <v>141</v>
      </c>
      <c r="H181" s="4"/>
    </row>
    <row r="182" spans="1:8">
      <c r="A182" s="23"/>
      <c r="G182" s="24" t="s">
        <v>142</v>
      </c>
      <c r="H182" s="4"/>
    </row>
    <row r="183" spans="1:8">
      <c r="A183" s="23"/>
      <c r="G183" s="24" t="s">
        <v>143</v>
      </c>
      <c r="H183" s="4"/>
    </row>
    <row r="184" spans="1:8">
      <c r="A184" s="23"/>
      <c r="G184" s="24" t="s">
        <v>144</v>
      </c>
      <c r="H184" s="4"/>
    </row>
    <row r="185" spans="1:8">
      <c r="A185" s="23"/>
      <c r="G185" s="24" t="s">
        <v>145</v>
      </c>
      <c r="H185" s="4"/>
    </row>
    <row r="186" spans="1:8">
      <c r="A186" s="23"/>
      <c r="G186" s="24" t="s">
        <v>146</v>
      </c>
      <c r="H186" s="4"/>
    </row>
    <row r="187" spans="1:8">
      <c r="A187" s="23"/>
      <c r="G187" s="24" t="s">
        <v>147</v>
      </c>
      <c r="H187" s="4"/>
    </row>
    <row r="188" spans="1:8">
      <c r="A188" s="23"/>
      <c r="G188" s="24" t="s">
        <v>92</v>
      </c>
      <c r="H188" s="4"/>
    </row>
    <row r="189" spans="1:8">
      <c r="A189" s="23"/>
      <c r="G189" s="49" t="s">
        <v>148</v>
      </c>
      <c r="H189" s="54">
        <f>SUM(H172:H188)</f>
        <v>0</v>
      </c>
    </row>
    <row r="190" spans="1:8">
      <c r="A190" s="23"/>
      <c r="G190" s="49"/>
      <c r="H190" s="54"/>
    </row>
    <row r="191" spans="1:8">
      <c r="A191" s="23"/>
      <c r="H191" s="72"/>
    </row>
    <row r="192" spans="1:8" ht="16">
      <c r="A192" s="23" t="str">
        <f>"J. Facility Expense, CY"&amp;year</f>
        <v>J. Facility Expense, CY2024</v>
      </c>
      <c r="H192" s="73" t="s">
        <v>101</v>
      </c>
    </row>
    <row r="193" spans="1:8">
      <c r="A193" s="23"/>
      <c r="G193" s="24" t="s">
        <v>149</v>
      </c>
      <c r="H193" s="4"/>
    </row>
    <row r="194" spans="1:8">
      <c r="A194" s="23"/>
      <c r="B194" s="11" t="s">
        <v>103</v>
      </c>
      <c r="G194" s="24" t="s">
        <v>150</v>
      </c>
      <c r="H194" s="4"/>
    </row>
    <row r="195" spans="1:8">
      <c r="A195" s="23"/>
      <c r="G195" s="24" t="s">
        <v>151</v>
      </c>
      <c r="H195" s="4"/>
    </row>
    <row r="196" spans="1:8">
      <c r="A196" s="23"/>
      <c r="G196" s="24" t="s">
        <v>152</v>
      </c>
      <c r="H196" s="4"/>
    </row>
    <row r="197" spans="1:8">
      <c r="A197" s="23"/>
      <c r="G197" s="49" t="s">
        <v>153</v>
      </c>
      <c r="H197" s="54">
        <f>H193+H194+H195-H196</f>
        <v>0</v>
      </c>
    </row>
    <row r="198" spans="1:8">
      <c r="A198" s="23"/>
      <c r="H198" s="72"/>
    </row>
    <row r="199" spans="1:8">
      <c r="A199" s="23"/>
      <c r="G199" s="49" t="s">
        <v>154</v>
      </c>
      <c r="H199" s="54">
        <f>H140-H168+H189-H197</f>
        <v>0</v>
      </c>
    </row>
    <row r="200" spans="1:8">
      <c r="A200" s="23"/>
      <c r="H200" s="74"/>
    </row>
    <row r="201" spans="1:8" ht="17">
      <c r="A201" s="103" t="str">
        <f>"Employment at "&amp;C18</f>
        <v xml:space="preserve">Employment at </v>
      </c>
      <c r="B201" s="103"/>
      <c r="C201" s="103"/>
      <c r="D201" s="103"/>
      <c r="E201" s="103"/>
      <c r="F201" s="103"/>
      <c r="G201" s="103"/>
      <c r="H201" s="103"/>
    </row>
    <row r="202" spans="1:8" ht="17">
      <c r="A202" s="27"/>
      <c r="B202" s="27"/>
      <c r="C202" s="27"/>
      <c r="D202" s="27"/>
      <c r="E202" s="27"/>
      <c r="F202" s="27"/>
      <c r="G202" s="27"/>
      <c r="H202" s="27"/>
    </row>
    <row r="203" spans="1:8">
      <c r="A203" s="23" t="str">
        <f>"K. Employee Count Information as of December 31, "&amp;year</f>
        <v>K. Employee Count Information as of December 31, 2024</v>
      </c>
    </row>
    <row r="204" spans="1:8" ht="16">
      <c r="A204" s="23"/>
      <c r="C204" s="43" t="s">
        <v>155</v>
      </c>
      <c r="D204" s="56" t="s">
        <v>156</v>
      </c>
      <c r="E204" s="56" t="s">
        <v>157</v>
      </c>
      <c r="F204" s="56" t="s">
        <v>158</v>
      </c>
      <c r="G204" s="56" t="s">
        <v>159</v>
      </c>
    </row>
    <row r="205" spans="1:8">
      <c r="A205" s="23"/>
      <c r="B205" s="24" t="str">
        <f>G220&amp;"s as of Dec. 31, "&amp;year</f>
        <v>Associates as of Dec. 31, 2024</v>
      </c>
      <c r="C205" s="6"/>
      <c r="D205" s="7"/>
      <c r="E205" s="7"/>
      <c r="F205" s="7"/>
      <c r="G205" s="7"/>
    </row>
    <row r="206" spans="1:8">
      <c r="A206" s="23"/>
      <c r="B206" s="24" t="str">
        <f>G220&amp;"s Terminated &amp; Quit in "&amp;year</f>
        <v>Associates Terminated &amp; Quit in 2024</v>
      </c>
      <c r="C206" s="6"/>
      <c r="D206" s="75"/>
      <c r="E206" s="76"/>
      <c r="F206" s="76"/>
      <c r="G206" s="77"/>
    </row>
    <row r="207" spans="1:8">
      <c r="A207" s="23"/>
      <c r="B207" s="24" t="str">
        <f>G221&amp;"s as of Dec. 31, "&amp;year</f>
        <v>Lead Associates as of Dec. 31, 2024</v>
      </c>
      <c r="C207" s="6"/>
      <c r="D207" s="7"/>
      <c r="E207" s="7"/>
      <c r="F207" s="7"/>
      <c r="G207" s="7"/>
    </row>
    <row r="208" spans="1:8">
      <c r="A208" s="23"/>
      <c r="B208" s="24" t="str">
        <f>G221&amp;"s Terminated &amp; Quit in "&amp;year</f>
        <v>Lead Associates Terminated &amp; Quit in 2024</v>
      </c>
      <c r="C208" s="6"/>
      <c r="D208" s="75"/>
      <c r="E208" s="76"/>
      <c r="F208" s="76"/>
      <c r="G208" s="77"/>
    </row>
    <row r="209" spans="1:8">
      <c r="A209" s="23"/>
      <c r="B209" s="24" t="str">
        <f>G222&amp;"s as of Dec. 31, "&amp;year</f>
        <v>Assistant Managers as of Dec. 31, 2024</v>
      </c>
      <c r="C209" s="6"/>
      <c r="D209" s="7"/>
      <c r="E209" s="7"/>
      <c r="F209" s="7"/>
      <c r="G209" s="7"/>
    </row>
    <row r="210" spans="1:8">
      <c r="A210" s="23"/>
      <c r="B210" s="24" t="str">
        <f>G222&amp;"s Terminated &amp; Quit in "&amp;year</f>
        <v>Assistant Managers Terminated &amp; Quit in 2024</v>
      </c>
      <c r="C210" s="6"/>
      <c r="D210" s="75"/>
      <c r="E210" s="76"/>
      <c r="F210" s="76"/>
      <c r="G210" s="77"/>
    </row>
    <row r="211" spans="1:8">
      <c r="A211" s="23"/>
      <c r="B211" s="24" t="str">
        <f>G223&amp;"s as of Dec. 31, "&amp;year</f>
        <v>Managers as of Dec. 31, 2024</v>
      </c>
      <c r="C211" s="6"/>
      <c r="D211" s="7"/>
      <c r="E211" s="7"/>
      <c r="F211" s="7"/>
      <c r="G211" s="7"/>
    </row>
    <row r="212" spans="1:8">
      <c r="A212" s="23"/>
      <c r="B212" s="24" t="str">
        <f>G223&amp;"s Terminated &amp; Quit in "&amp;year</f>
        <v>Managers Terminated &amp; Quit in 2024</v>
      </c>
      <c r="C212" s="6"/>
      <c r="D212" s="75"/>
      <c r="E212" s="76"/>
      <c r="F212" s="76"/>
      <c r="G212" s="77"/>
    </row>
    <row r="213" spans="1:8">
      <c r="A213" s="23"/>
      <c r="B213" s="24" t="str">
        <f>G224&amp;"s as of Dec. 31, "&amp;year</f>
        <v xml:space="preserve"> Office, HQ &amp; Others as of Dec. 31, 2024</v>
      </c>
      <c r="C213" s="6"/>
      <c r="D213" s="7"/>
      <c r="E213" s="7"/>
      <c r="F213" s="7"/>
      <c r="G213" s="7"/>
    </row>
    <row r="214" spans="1:8">
      <c r="A214" s="23"/>
      <c r="B214" s="24" t="str">
        <f>G224&amp;"s Terminated &amp; Quit in "&amp;year</f>
        <v xml:space="preserve"> Office, HQ &amp; Others Terminated &amp; Quit in 2024</v>
      </c>
      <c r="C214" s="6"/>
      <c r="D214" s="75"/>
      <c r="E214" s="76"/>
      <c r="F214" s="76"/>
      <c r="G214" s="77"/>
    </row>
    <row r="215" spans="1:8" ht="16">
      <c r="A215" s="23"/>
      <c r="B215" s="49" t="str">
        <f>"Total Employee Count as of Dec. 31, "&amp;year</f>
        <v>Total Employee Count as of Dec. 31, 2024</v>
      </c>
      <c r="C215" s="78">
        <f>C205+C207+C209+C211+C213</f>
        <v>0</v>
      </c>
      <c r="D215" s="78">
        <f>D205+D207+D209+D211+D213</f>
        <v>0</v>
      </c>
      <c r="E215" s="78">
        <f>E205+E207+E209+E211+E213</f>
        <v>0</v>
      </c>
      <c r="F215" s="78">
        <f>F205+F207+F209+F211+F213</f>
        <v>0</v>
      </c>
      <c r="G215" s="78">
        <f>G205+G207+G209+G211+G213</f>
        <v>0</v>
      </c>
    </row>
    <row r="216" spans="1:8" ht="16">
      <c r="A216" s="23"/>
      <c r="B216" s="49" t="str">
        <f>"Total Employees Terminated &amp; Quit in "&amp;year</f>
        <v>Total Employees Terminated &amp; Quit in 2024</v>
      </c>
      <c r="C216" s="78">
        <f>C206+C208+C210+C212+C214</f>
        <v>0</v>
      </c>
      <c r="D216" s="78"/>
      <c r="E216" s="78"/>
      <c r="F216" s="78"/>
      <c r="G216" s="78"/>
    </row>
    <row r="217" spans="1:8">
      <c r="A217" s="23"/>
      <c r="B217" s="49"/>
      <c r="C217" s="45"/>
      <c r="D217" s="45"/>
    </row>
    <row r="218" spans="1:8">
      <c r="A218" s="23"/>
      <c r="B218" s="49"/>
      <c r="C218" s="45"/>
      <c r="D218" s="45"/>
    </row>
    <row r="219" spans="1:8" ht="16">
      <c r="A219" s="23" t="str">
        <f>"L. Labor Hours by Employee Type, CY"&amp;year</f>
        <v>L. Labor Hours by Employee Type, CY2024</v>
      </c>
      <c r="H219" s="43" t="s">
        <v>160</v>
      </c>
    </row>
    <row r="220" spans="1:8">
      <c r="A220" s="23"/>
      <c r="G220" s="24" t="s">
        <v>161</v>
      </c>
      <c r="H220" s="5"/>
    </row>
    <row r="221" spans="1:8">
      <c r="A221" s="23"/>
      <c r="G221" s="24" t="s">
        <v>162</v>
      </c>
      <c r="H221" s="5"/>
    </row>
    <row r="222" spans="1:8">
      <c r="A222" s="23"/>
      <c r="G222" s="24" t="s">
        <v>163</v>
      </c>
      <c r="H222" s="5"/>
    </row>
    <row r="223" spans="1:8">
      <c r="A223" s="23"/>
      <c r="G223" s="24" t="s">
        <v>164</v>
      </c>
      <c r="H223" s="5"/>
    </row>
    <row r="224" spans="1:8">
      <c r="A224" s="23"/>
      <c r="G224" s="24" t="s">
        <v>165</v>
      </c>
      <c r="H224" s="5"/>
    </row>
    <row r="225" spans="1:8">
      <c r="A225" s="23"/>
      <c r="G225" s="49" t="s">
        <v>166</v>
      </c>
      <c r="H225" s="53">
        <f>SUM(H220:H224)</f>
        <v>0</v>
      </c>
    </row>
    <row r="226" spans="1:8">
      <c r="A226" s="23"/>
      <c r="G226" s="49"/>
      <c r="H226" s="69"/>
    </row>
    <row r="227" spans="1:8">
      <c r="A227" s="23"/>
    </row>
    <row r="228" spans="1:8">
      <c r="A228" s="23" t="str">
        <f>"M. Employee Benefit Availability, CY"&amp;year</f>
        <v>M. Employee Benefit Availability, CY2024</v>
      </c>
      <c r="B228" s="49"/>
      <c r="C228" s="45"/>
    </row>
    <row r="229" spans="1:8">
      <c r="A229" s="23"/>
      <c r="B229" s="49"/>
      <c r="C229" s="79" t="s">
        <v>167</v>
      </c>
      <c r="D229" s="56" t="s">
        <v>168</v>
      </c>
      <c r="E229" s="56" t="s">
        <v>169</v>
      </c>
      <c r="F229" s="56" t="s">
        <v>170</v>
      </c>
      <c r="G229" s="56" t="s">
        <v>171</v>
      </c>
      <c r="H229" s="79" t="s">
        <v>172</v>
      </c>
    </row>
    <row r="230" spans="1:8">
      <c r="A230" s="23"/>
      <c r="B230" s="24" t="s">
        <v>161</v>
      </c>
      <c r="C230" s="5"/>
      <c r="D230" s="8"/>
      <c r="E230" s="5"/>
      <c r="F230" s="8"/>
      <c r="G230" s="5"/>
      <c r="H230" s="8"/>
    </row>
    <row r="231" spans="1:8">
      <c r="A231" s="23"/>
      <c r="B231" s="24" t="s">
        <v>162</v>
      </c>
      <c r="C231" s="5"/>
      <c r="D231" s="8"/>
      <c r="E231" s="5"/>
      <c r="F231" s="8"/>
      <c r="G231" s="5"/>
      <c r="H231" s="8"/>
    </row>
    <row r="232" spans="1:8">
      <c r="A232" s="23"/>
      <c r="B232" s="24" t="s">
        <v>163</v>
      </c>
      <c r="C232" s="5"/>
      <c r="D232" s="8"/>
      <c r="E232" s="5"/>
      <c r="F232" s="8"/>
      <c r="G232" s="5"/>
      <c r="H232" s="8"/>
    </row>
    <row r="233" spans="1:8">
      <c r="A233" s="23"/>
      <c r="B233" s="24" t="s">
        <v>164</v>
      </c>
      <c r="C233" s="5"/>
      <c r="D233" s="8"/>
      <c r="E233" s="5"/>
      <c r="F233" s="8"/>
      <c r="G233" s="5"/>
      <c r="H233" s="8"/>
    </row>
    <row r="234" spans="1:8">
      <c r="A234" s="23"/>
      <c r="B234" s="24" t="s">
        <v>165</v>
      </c>
      <c r="C234" s="5"/>
      <c r="D234" s="8"/>
      <c r="E234" s="5"/>
      <c r="F234" s="8"/>
      <c r="G234" s="5"/>
      <c r="H234" s="8"/>
    </row>
    <row r="235" spans="1:8">
      <c r="A235" s="23"/>
      <c r="B235" s="24"/>
      <c r="C235" s="45"/>
      <c r="D235" s="46"/>
      <c r="E235" s="45"/>
      <c r="F235" s="46"/>
      <c r="G235" s="45"/>
      <c r="H235" s="46"/>
    </row>
    <row r="236" spans="1:8">
      <c r="A236" s="23"/>
      <c r="B236" s="24"/>
      <c r="C236" s="45"/>
      <c r="D236" s="46"/>
      <c r="E236" s="45"/>
      <c r="F236" s="46"/>
      <c r="G236" s="45"/>
      <c r="H236" s="46"/>
    </row>
    <row r="237" spans="1:8" ht="17">
      <c r="A237" s="103" t="s">
        <v>18</v>
      </c>
      <c r="B237" s="103"/>
      <c r="C237" s="103"/>
      <c r="D237" s="103"/>
      <c r="E237" s="103"/>
      <c r="F237" s="103"/>
      <c r="G237" s="103"/>
      <c r="H237" s="103"/>
    </row>
    <row r="238" spans="1:8" ht="17">
      <c r="A238" s="27"/>
      <c r="B238" s="27"/>
      <c r="C238" s="27"/>
      <c r="D238" s="27"/>
      <c r="E238" s="27"/>
      <c r="F238" s="27"/>
      <c r="G238" s="27"/>
      <c r="H238" s="28"/>
    </row>
    <row r="239" spans="1:8">
      <c r="A239" s="23" t="str">
        <f ca="1">"Respondent's Comments: "&amp;MID(CELL("filename",A1),FIND("]",CELL("filename",A1))+1,256)</f>
        <v>Respondent's Comments: Store 6</v>
      </c>
    </row>
    <row r="240" spans="1:8">
      <c r="B240" s="105"/>
      <c r="C240" s="106"/>
      <c r="D240" s="106"/>
      <c r="E240" s="106"/>
      <c r="F240" s="106"/>
      <c r="G240" s="106"/>
      <c r="H240" s="107"/>
    </row>
    <row r="241" spans="1:8">
      <c r="B241" s="108"/>
      <c r="C241" s="109"/>
      <c r="D241" s="109"/>
      <c r="E241" s="109"/>
      <c r="F241" s="109"/>
      <c r="G241" s="109"/>
      <c r="H241" s="110"/>
    </row>
    <row r="242" spans="1:8">
      <c r="B242" s="108"/>
      <c r="C242" s="109"/>
      <c r="D242" s="109"/>
      <c r="E242" s="109"/>
      <c r="F242" s="109"/>
      <c r="G242" s="109"/>
      <c r="H242" s="110"/>
    </row>
    <row r="243" spans="1:8">
      <c r="B243" s="108"/>
      <c r="C243" s="109"/>
      <c r="D243" s="109"/>
      <c r="E243" s="109"/>
      <c r="F243" s="109"/>
      <c r="G243" s="109"/>
      <c r="H243" s="110"/>
    </row>
    <row r="244" spans="1:8">
      <c r="B244" s="108"/>
      <c r="C244" s="109"/>
      <c r="D244" s="109"/>
      <c r="E244" s="109"/>
      <c r="F244" s="109"/>
      <c r="G244" s="109"/>
      <c r="H244" s="110"/>
    </row>
    <row r="245" spans="1:8">
      <c r="B245" s="108"/>
      <c r="C245" s="109"/>
      <c r="D245" s="109"/>
      <c r="E245" s="109"/>
      <c r="F245" s="109"/>
      <c r="G245" s="109"/>
      <c r="H245" s="110"/>
    </row>
    <row r="246" spans="1:8">
      <c r="B246" s="108"/>
      <c r="C246" s="109"/>
      <c r="D246" s="109"/>
      <c r="E246" s="109"/>
      <c r="F246" s="109"/>
      <c r="G246" s="109"/>
      <c r="H246" s="110"/>
    </row>
    <row r="247" spans="1:8">
      <c r="B247" s="108"/>
      <c r="C247" s="109"/>
      <c r="D247" s="109"/>
      <c r="E247" s="109"/>
      <c r="F247" s="109"/>
      <c r="G247" s="109"/>
      <c r="H247" s="110"/>
    </row>
    <row r="248" spans="1:8">
      <c r="B248" s="111"/>
      <c r="C248" s="112"/>
      <c r="D248" s="112"/>
      <c r="E248" s="112"/>
      <c r="F248" s="112"/>
      <c r="G248" s="112"/>
      <c r="H248" s="113"/>
    </row>
    <row r="249" spans="1:8">
      <c r="A249" s="23"/>
    </row>
    <row r="250" spans="1:8">
      <c r="A250" s="95" t="s">
        <v>260</v>
      </c>
      <c r="B250" s="31"/>
      <c r="C250" s="31"/>
      <c r="D250" s="31"/>
      <c r="E250" s="31"/>
      <c r="F250" s="31"/>
      <c r="G250" s="31"/>
      <c r="H250" s="32" t="str">
        <f ca="1">"end "&amp;MID(CELL("filename",A1),FIND("]",CELL("filename",A1))+1,256)</f>
        <v>end Store 6</v>
      </c>
    </row>
    <row r="251" spans="1:8">
      <c r="A251" s="23"/>
    </row>
    <row r="252" spans="1:8">
      <c r="A252" s="23"/>
    </row>
    <row r="253" spans="1:8">
      <c r="A253" s="23"/>
    </row>
    <row r="254" spans="1:8">
      <c r="A254" s="23"/>
    </row>
    <row r="255" spans="1:8">
      <c r="A255" s="23"/>
    </row>
    <row r="256" spans="1:8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  <row r="426" spans="1:1">
      <c r="A426" s="23"/>
    </row>
    <row r="427" spans="1:1">
      <c r="A427" s="23"/>
    </row>
    <row r="428" spans="1:1">
      <c r="A428" s="23"/>
    </row>
    <row r="429" spans="1:1">
      <c r="A429" s="23"/>
    </row>
    <row r="430" spans="1:1">
      <c r="A430" s="23"/>
    </row>
    <row r="431" spans="1:1">
      <c r="A431" s="23"/>
    </row>
    <row r="432" spans="1:1">
      <c r="A432" s="23"/>
    </row>
    <row r="433" spans="1:1">
      <c r="A433" s="23"/>
    </row>
    <row r="434" spans="1:1">
      <c r="A434" s="23"/>
    </row>
    <row r="435" spans="1:1">
      <c r="A435" s="23"/>
    </row>
    <row r="436" spans="1:1">
      <c r="A436" s="23"/>
    </row>
    <row r="437" spans="1:1">
      <c r="A437" s="23"/>
    </row>
    <row r="438" spans="1:1">
      <c r="A438" s="23"/>
    </row>
    <row r="439" spans="1:1">
      <c r="A439" s="23"/>
    </row>
    <row r="440" spans="1:1">
      <c r="A440" s="23"/>
    </row>
    <row r="441" spans="1:1">
      <c r="A441" s="23"/>
    </row>
    <row r="442" spans="1:1">
      <c r="A442" s="23"/>
    </row>
    <row r="443" spans="1:1">
      <c r="A443" s="23"/>
    </row>
    <row r="444" spans="1:1">
      <c r="A444" s="23"/>
    </row>
    <row r="445" spans="1:1">
      <c r="A445" s="23"/>
    </row>
    <row r="446" spans="1:1">
      <c r="A446" s="23"/>
    </row>
    <row r="447" spans="1:1">
      <c r="A447" s="23"/>
    </row>
    <row r="448" spans="1:1">
      <c r="A448" s="23"/>
    </row>
  </sheetData>
  <sheetProtection sheet="1" selectLockedCells="1"/>
  <mergeCells count="24">
    <mergeCell ref="B240:H248"/>
    <mergeCell ref="F94:G94"/>
    <mergeCell ref="F111:G111"/>
    <mergeCell ref="A134:H134"/>
    <mergeCell ref="A135:H135"/>
    <mergeCell ref="A201:H201"/>
    <mergeCell ref="A237:H237"/>
    <mergeCell ref="F80:G80"/>
    <mergeCell ref="C21:G21"/>
    <mergeCell ref="C22:G22"/>
    <mergeCell ref="D57:E57"/>
    <mergeCell ref="D58:E58"/>
    <mergeCell ref="D59:E59"/>
    <mergeCell ref="D60:E60"/>
    <mergeCell ref="D61:E61"/>
    <mergeCell ref="F62:H62"/>
    <mergeCell ref="A65:H65"/>
    <mergeCell ref="F66:G66"/>
    <mergeCell ref="C20:G20"/>
    <mergeCell ref="A5:I5"/>
    <mergeCell ref="A15:H15"/>
    <mergeCell ref="F17:G17"/>
    <mergeCell ref="C18:G18"/>
    <mergeCell ref="C19:G19"/>
  </mergeCells>
  <phoneticPr fontId="21" type="noConversion"/>
  <conditionalFormatting sqref="C24:C26">
    <cfRule type="containsText" dxfId="15" priority="4" operator="containsText" text="Y/N/DK">
      <formula>NOT(ISERROR(SEARCH("Y/N/DK",C24)))</formula>
    </cfRule>
  </conditionalFormatting>
  <conditionalFormatting sqref="C28">
    <cfRule type="containsText" dxfId="14" priority="5" operator="containsText" text="Y/N/DK">
      <formula>NOT(ISERROR(SEARCH("Y/N/DK",C28)))</formula>
    </cfRule>
  </conditionalFormatting>
  <conditionalFormatting sqref="C31:C33">
    <cfRule type="containsText" dxfId="13" priority="1" operator="containsText" text="Y/N/DK">
      <formula>NOT(ISERROR(SEARCH("Y/N/DK",C31)))</formula>
    </cfRule>
  </conditionalFormatting>
  <conditionalFormatting sqref="C36:C41 C43:C54">
    <cfRule type="containsText" dxfId="12" priority="2" operator="containsText" text="Y/N/DK">
      <formula>NOT(ISERROR(SEARCH("Y/N/DK",C36)))</formula>
    </cfRule>
  </conditionalFormatting>
  <conditionalFormatting sqref="F42:F63">
    <cfRule type="containsText" dxfId="11" priority="11" operator="containsText" text="Y/N/DK">
      <formula>NOT(ISERROR(SEARCH("Y/N/DK",F42)))</formula>
    </cfRule>
  </conditionalFormatting>
  <pageMargins left="0.5" right="0.5" top="0.5" bottom="0.5" header="0.5" footer="0.5"/>
  <pageSetup scale="84" fitToHeight="0" orientation="landscape" horizontalDpi="4294967292" verticalDpi="429496729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I448"/>
  <sheetViews>
    <sheetView showGridLines="0" workbookViewId="0">
      <selection activeCell="C28" sqref="C28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0" width="14.33203125" style="11" customWidth="1"/>
    <col min="11" max="16384" width="10.83203125" style="11"/>
  </cols>
  <sheetData>
    <row r="1" spans="1:9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 customFormat="1" ht="16">
      <c r="A4" s="14"/>
      <c r="B4" s="11"/>
      <c r="C4" s="11"/>
      <c r="D4" s="11"/>
      <c r="E4" s="11"/>
      <c r="F4" s="11"/>
      <c r="G4" s="11"/>
      <c r="H4" s="11"/>
    </row>
    <row r="5" spans="1:9" customFormat="1" ht="24">
      <c r="A5" s="102" t="str">
        <f ca="1">MID(CELL("filename",A1),FIND("]",CELL("filename",A1))+1,256)</f>
        <v>Store 7</v>
      </c>
      <c r="B5" s="102"/>
      <c r="C5" s="102"/>
      <c r="D5" s="102"/>
      <c r="E5" s="102"/>
      <c r="F5" s="102"/>
      <c r="G5" s="102"/>
      <c r="H5" s="102"/>
      <c r="I5" s="102"/>
    </row>
    <row r="6" spans="1:9" customFormat="1" ht="16">
      <c r="A6" s="14"/>
      <c r="B6" s="11"/>
      <c r="C6" s="11"/>
      <c r="D6" s="11"/>
      <c r="E6" s="11"/>
      <c r="F6" s="11"/>
      <c r="G6" s="11"/>
      <c r="H6" s="11"/>
    </row>
    <row r="7" spans="1:9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 customFormat="1" ht="16">
      <c r="A10" s="15"/>
      <c r="B10" s="15"/>
      <c r="C10" s="11"/>
      <c r="D10" s="11"/>
      <c r="E10" s="11"/>
      <c r="F10" s="11"/>
      <c r="G10" s="11"/>
      <c r="H10" s="11"/>
    </row>
    <row r="11" spans="1:9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 customFormat="1" ht="16">
      <c r="A14" s="17"/>
      <c r="B14" s="11"/>
      <c r="C14" s="11"/>
      <c r="D14" s="11"/>
      <c r="E14" s="11"/>
      <c r="F14" s="11"/>
      <c r="G14" s="11"/>
      <c r="H14" s="11"/>
    </row>
    <row r="15" spans="1:9" customFormat="1" ht="17">
      <c r="A15" s="103" t="s">
        <v>39</v>
      </c>
      <c r="B15" s="103"/>
      <c r="C15" s="103"/>
      <c r="D15" s="103"/>
      <c r="E15" s="103"/>
      <c r="F15" s="103"/>
      <c r="G15" s="103"/>
      <c r="H15" s="103"/>
    </row>
    <row r="16" spans="1:9" customFormat="1" ht="16"/>
    <row r="17" spans="1:7">
      <c r="A17" s="23" t="str">
        <f ca="1">MID(CELL("filename",A1),FIND("]",CELL("filename",A1))+1,256)&amp;" attributes as of December 31, "&amp;year</f>
        <v>Store 7 attributes as of December 31, 2024</v>
      </c>
      <c r="F17" s="119"/>
      <c r="G17" s="119"/>
    </row>
    <row r="18" spans="1:7" ht="16">
      <c r="A18" s="23"/>
      <c r="B18" s="24" t="str">
        <f ca="1">"Name of "&amp;MID(CELL("filename",A1),FIND("]",CELL("filename",A1))+1,256)</f>
        <v>Name of Store 7</v>
      </c>
      <c r="C18" s="114"/>
      <c r="D18" s="115"/>
      <c r="E18" s="115"/>
      <c r="F18" s="115"/>
      <c r="G18" s="116"/>
    </row>
    <row r="19" spans="1:7">
      <c r="A19" s="23"/>
      <c r="B19" s="24" t="s">
        <v>40</v>
      </c>
      <c r="C19" s="99"/>
      <c r="D19" s="100"/>
      <c r="E19" s="100"/>
      <c r="F19" s="100"/>
      <c r="G19" s="101"/>
    </row>
    <row r="20" spans="1:7">
      <c r="A20" s="23"/>
      <c r="B20" s="24" t="s">
        <v>41</v>
      </c>
      <c r="C20" s="99"/>
      <c r="D20" s="100"/>
      <c r="E20" s="100"/>
      <c r="F20" s="100"/>
      <c r="G20" s="101"/>
    </row>
    <row r="21" spans="1:7">
      <c r="A21" s="23"/>
      <c r="B21" s="24" t="s">
        <v>42</v>
      </c>
      <c r="C21" s="99"/>
      <c r="D21" s="100"/>
      <c r="E21" s="100"/>
      <c r="F21" s="100"/>
      <c r="G21" s="101"/>
    </row>
    <row r="22" spans="1:7">
      <c r="A22" s="23"/>
      <c r="B22" s="24" t="s">
        <v>43</v>
      </c>
      <c r="C22" s="99"/>
      <c r="D22" s="100"/>
      <c r="E22" s="100"/>
      <c r="F22" s="100"/>
      <c r="G22" s="101"/>
    </row>
    <row r="23" spans="1:7">
      <c r="A23" s="23"/>
      <c r="F23" s="43"/>
      <c r="G23" s="43"/>
    </row>
    <row r="24" spans="1:7" ht="16">
      <c r="A24" s="23"/>
      <c r="B24" s="90" t="str">
        <f>"Was the store new in "&amp;year&amp;"?"</f>
        <v>Was the store new in 2024?</v>
      </c>
      <c r="C24" s="38"/>
      <c r="D24" s="93" t="s">
        <v>258</v>
      </c>
    </row>
    <row r="25" spans="1:7" ht="16">
      <c r="A25" s="23"/>
      <c r="B25" s="91" t="str">
        <f>"If YES, how many operating months in "&amp;year&amp;"?"</f>
        <v>If YES, how many operating months in 2024?</v>
      </c>
      <c r="C25" s="38"/>
      <c r="D25" s="96" t="s">
        <v>262</v>
      </c>
    </row>
    <row r="26" spans="1:7" ht="16">
      <c r="A26" s="23"/>
      <c r="B26" s="91" t="str">
        <f>"If NO, how many years operating by yearend "&amp;year&amp;"?"</f>
        <v>If NO, how many years operating by yearend 2024?</v>
      </c>
      <c r="C26" s="38"/>
      <c r="D26" s="96" t="s">
        <v>263</v>
      </c>
    </row>
    <row r="27" spans="1:7">
      <c r="A27" s="23"/>
      <c r="B27" s="24"/>
      <c r="C27" s="43"/>
      <c r="D27" s="43"/>
    </row>
    <row r="28" spans="1:7" ht="16">
      <c r="A28" s="23"/>
      <c r="B28" s="90" t="s">
        <v>45</v>
      </c>
      <c r="C28" s="80"/>
      <c r="D28" s="98" t="s">
        <v>266</v>
      </c>
    </row>
    <row r="29" spans="1:7">
      <c r="A29" s="23"/>
      <c r="B29" s="24"/>
      <c r="C29" s="43"/>
      <c r="D29" s="44"/>
    </row>
    <row r="30" spans="1:7">
      <c r="A30" s="23"/>
      <c r="B30" s="90" t="s">
        <v>233</v>
      </c>
      <c r="C30" s="43"/>
      <c r="D30" s="44"/>
    </row>
    <row r="31" spans="1:7" ht="16">
      <c r="A31" s="23"/>
      <c r="B31" s="24" t="s">
        <v>234</v>
      </c>
      <c r="C31" s="80"/>
      <c r="D31" s="44" t="s">
        <v>26</v>
      </c>
    </row>
    <row r="32" spans="1:7" ht="16">
      <c r="A32" s="23"/>
      <c r="B32" s="24" t="s">
        <v>235</v>
      </c>
      <c r="C32" s="80"/>
      <c r="D32" s="44" t="s">
        <v>26</v>
      </c>
    </row>
    <row r="33" spans="1:8" ht="16">
      <c r="A33" s="23"/>
      <c r="B33" s="24" t="s">
        <v>236</v>
      </c>
      <c r="C33" s="80"/>
      <c r="D33" s="44" t="s">
        <v>26</v>
      </c>
    </row>
    <row r="34" spans="1:8">
      <c r="A34" s="23"/>
      <c r="B34" s="24"/>
      <c r="C34" s="44"/>
      <c r="D34" s="44"/>
    </row>
    <row r="35" spans="1:8">
      <c r="A35" s="23"/>
      <c r="B35" s="90" t="str">
        <f>"In "&amp;year&amp;" did this store have..."</f>
        <v>In 2024 did this store have...</v>
      </c>
      <c r="C35" s="44"/>
      <c r="D35" s="44"/>
    </row>
    <row r="36" spans="1:8" ht="16">
      <c r="A36" s="23"/>
      <c r="B36" s="24" t="s">
        <v>231</v>
      </c>
      <c r="C36" s="80"/>
      <c r="D36" s="44" t="s">
        <v>26</v>
      </c>
      <c r="H36" s="47"/>
    </row>
    <row r="37" spans="1:8" ht="16">
      <c r="A37" s="23"/>
      <c r="B37" s="24" t="s">
        <v>232</v>
      </c>
      <c r="C37" s="80"/>
      <c r="D37" s="44" t="s">
        <v>26</v>
      </c>
      <c r="H37" s="47"/>
    </row>
    <row r="38" spans="1:8" ht="16">
      <c r="A38" s="23"/>
      <c r="B38" s="24" t="s">
        <v>227</v>
      </c>
      <c r="C38" s="38"/>
      <c r="D38" s="93" t="s">
        <v>21</v>
      </c>
    </row>
    <row r="39" spans="1:8" ht="16">
      <c r="A39" s="23"/>
      <c r="B39" s="24" t="s">
        <v>228</v>
      </c>
      <c r="C39" s="38"/>
      <c r="D39" s="93" t="s">
        <v>21</v>
      </c>
    </row>
    <row r="40" spans="1:8" ht="16">
      <c r="A40" s="23"/>
      <c r="B40" s="24" t="s">
        <v>229</v>
      </c>
      <c r="C40" s="38"/>
      <c r="D40" s="93" t="s">
        <v>21</v>
      </c>
    </row>
    <row r="41" spans="1:8" ht="16">
      <c r="A41" s="23"/>
      <c r="B41" s="24" t="s">
        <v>230</v>
      </c>
      <c r="C41" s="38"/>
      <c r="D41" s="93" t="s">
        <v>21</v>
      </c>
    </row>
    <row r="42" spans="1:8" ht="16">
      <c r="A42" s="23"/>
      <c r="D42" s="93"/>
      <c r="E42" s="24"/>
      <c r="F42" s="37"/>
      <c r="G42" s="44"/>
      <c r="H42" s="47"/>
    </row>
    <row r="43" spans="1:8" ht="16">
      <c r="A43" s="23"/>
      <c r="B43" s="24" t="s">
        <v>245</v>
      </c>
      <c r="C43" s="38"/>
      <c r="D43" s="93" t="s">
        <v>21</v>
      </c>
      <c r="E43" s="24"/>
      <c r="F43" s="37"/>
      <c r="G43" s="37"/>
      <c r="H43" s="37"/>
    </row>
    <row r="44" spans="1:8" ht="16">
      <c r="A44" s="23"/>
      <c r="B44" s="91" t="s">
        <v>238</v>
      </c>
      <c r="C44" s="38"/>
      <c r="D44" s="93" t="s">
        <v>21</v>
      </c>
      <c r="E44" s="24"/>
      <c r="F44" s="37"/>
      <c r="G44" s="37"/>
      <c r="H44" s="37"/>
    </row>
    <row r="45" spans="1:8" ht="16">
      <c r="A45" s="23"/>
      <c r="B45" s="91" t="s">
        <v>239</v>
      </c>
      <c r="C45" s="38"/>
      <c r="D45" s="93" t="s">
        <v>21</v>
      </c>
      <c r="E45" s="24"/>
      <c r="F45" s="37"/>
      <c r="G45" s="37"/>
      <c r="H45" s="37"/>
    </row>
    <row r="46" spans="1:8" ht="16">
      <c r="A46" s="23"/>
      <c r="B46" s="91" t="s">
        <v>240</v>
      </c>
      <c r="C46" s="38"/>
      <c r="D46" s="93" t="s">
        <v>21</v>
      </c>
      <c r="E46" s="24"/>
      <c r="F46" s="37"/>
      <c r="G46" s="37"/>
      <c r="H46" s="37"/>
    </row>
    <row r="47" spans="1:8" ht="16">
      <c r="A47" s="23"/>
      <c r="B47" s="91" t="s">
        <v>246</v>
      </c>
      <c r="C47" s="38"/>
      <c r="D47" s="93" t="s">
        <v>21</v>
      </c>
      <c r="E47" s="24"/>
      <c r="F47" s="37"/>
      <c r="G47" s="37"/>
      <c r="H47" s="37"/>
    </row>
    <row r="48" spans="1:8" ht="16">
      <c r="A48" s="23"/>
      <c r="B48" s="91" t="s">
        <v>241</v>
      </c>
      <c r="C48" s="38"/>
      <c r="D48" s="93" t="s">
        <v>21</v>
      </c>
      <c r="E48" s="24"/>
      <c r="F48" s="37"/>
      <c r="G48" s="37"/>
      <c r="H48" s="37"/>
    </row>
    <row r="49" spans="1:8" ht="16">
      <c r="A49" s="23"/>
      <c r="B49" s="91" t="s">
        <v>242</v>
      </c>
      <c r="C49" s="38"/>
      <c r="D49" s="93" t="s">
        <v>21</v>
      </c>
      <c r="E49" s="24"/>
      <c r="F49" s="37"/>
      <c r="G49" s="37"/>
      <c r="H49" s="37"/>
    </row>
    <row r="50" spans="1:8" ht="16">
      <c r="A50" s="23"/>
      <c r="B50" s="91" t="s">
        <v>243</v>
      </c>
      <c r="C50" s="38"/>
      <c r="D50" s="93" t="s">
        <v>21</v>
      </c>
      <c r="E50" s="24"/>
      <c r="F50" s="37"/>
      <c r="G50" s="37"/>
      <c r="H50" s="37"/>
    </row>
    <row r="51" spans="1:8" ht="16">
      <c r="A51" s="23"/>
      <c r="B51" s="91" t="s">
        <v>244</v>
      </c>
      <c r="C51" s="38"/>
      <c r="D51" s="93" t="s">
        <v>21</v>
      </c>
      <c r="E51" s="24"/>
      <c r="F51" s="37"/>
      <c r="G51" s="37"/>
      <c r="H51" s="37"/>
    </row>
    <row r="52" spans="1:8" ht="16">
      <c r="A52" s="23"/>
      <c r="B52" s="91" t="s">
        <v>247</v>
      </c>
      <c r="C52" s="38"/>
      <c r="D52" s="93" t="s">
        <v>21</v>
      </c>
      <c r="E52" s="24"/>
      <c r="F52" s="37"/>
      <c r="G52" s="37"/>
      <c r="H52" s="37"/>
    </row>
    <row r="53" spans="1:8" ht="16">
      <c r="A53" s="23"/>
      <c r="B53" s="91" t="s">
        <v>248</v>
      </c>
      <c r="C53" s="38"/>
      <c r="D53" s="93" t="s">
        <v>21</v>
      </c>
      <c r="E53" s="24"/>
      <c r="F53" s="37"/>
      <c r="G53" s="37"/>
      <c r="H53" s="37"/>
    </row>
    <row r="54" spans="1:8" ht="16">
      <c r="A54" s="23"/>
      <c r="B54" s="91" t="s">
        <v>249</v>
      </c>
      <c r="C54" s="38"/>
      <c r="D54" s="93" t="s">
        <v>21</v>
      </c>
      <c r="E54" s="24"/>
      <c r="F54" s="37"/>
      <c r="G54" s="37"/>
      <c r="H54" s="37"/>
    </row>
    <row r="55" spans="1:8" ht="16">
      <c r="A55" s="23"/>
      <c r="B55" s="10"/>
      <c r="C55" s="24"/>
      <c r="D55" s="24"/>
      <c r="E55" s="24"/>
      <c r="F55" s="37"/>
      <c r="G55" s="37"/>
      <c r="H55" s="37"/>
    </row>
    <row r="56" spans="1:8" ht="16">
      <c r="A56" s="23"/>
      <c r="B56" s="90" t="s">
        <v>46</v>
      </c>
      <c r="C56" s="46"/>
      <c r="D56" s="46"/>
      <c r="E56" s="24"/>
      <c r="F56" s="37"/>
      <c r="G56" s="44"/>
      <c r="H56" s="47"/>
    </row>
    <row r="57" spans="1:8" ht="16">
      <c r="A57" s="23"/>
      <c r="B57" s="48" t="s">
        <v>237</v>
      </c>
      <c r="C57" s="8"/>
      <c r="D57" s="120" t="s">
        <v>47</v>
      </c>
      <c r="E57" s="120"/>
      <c r="F57" s="37"/>
      <c r="G57" s="44"/>
      <c r="H57" s="47"/>
    </row>
    <row r="58" spans="1:8" ht="16">
      <c r="A58" s="23"/>
      <c r="C58" s="8"/>
      <c r="D58" s="120" t="s">
        <v>48</v>
      </c>
      <c r="E58" s="120"/>
      <c r="F58" s="37"/>
      <c r="G58" s="44"/>
      <c r="H58" s="47"/>
    </row>
    <row r="59" spans="1:8" ht="16">
      <c r="A59" s="23"/>
      <c r="B59" s="10"/>
      <c r="C59" s="8"/>
      <c r="D59" s="120" t="s">
        <v>49</v>
      </c>
      <c r="E59" s="120"/>
      <c r="F59" s="37"/>
      <c r="G59" s="44"/>
      <c r="H59" s="47"/>
    </row>
    <row r="60" spans="1:8" ht="16">
      <c r="A60" s="23"/>
      <c r="B60" s="10"/>
      <c r="C60" s="8"/>
      <c r="D60" s="120" t="s">
        <v>50</v>
      </c>
      <c r="E60" s="120"/>
      <c r="F60" s="37"/>
      <c r="G60" s="44"/>
      <c r="H60" s="47"/>
    </row>
    <row r="61" spans="1:8" ht="16">
      <c r="A61" s="23"/>
      <c r="B61" s="10"/>
      <c r="C61" s="8"/>
      <c r="D61" s="120" t="s">
        <v>51</v>
      </c>
      <c r="E61" s="120"/>
      <c r="F61" s="37"/>
      <c r="G61" s="44"/>
      <c r="H61" s="47"/>
    </row>
    <row r="62" spans="1:8" ht="16">
      <c r="A62" s="23"/>
      <c r="B62" s="10"/>
      <c r="C62" s="8"/>
      <c r="D62" s="26" t="s">
        <v>92</v>
      </c>
      <c r="E62" s="24" t="s">
        <v>221</v>
      </c>
      <c r="F62" s="114"/>
      <c r="G62" s="115"/>
      <c r="H62" s="116"/>
    </row>
    <row r="63" spans="1:8" ht="16">
      <c r="A63" s="23"/>
      <c r="B63" s="10"/>
      <c r="C63" s="24"/>
      <c r="D63" s="24"/>
      <c r="E63" s="24"/>
      <c r="F63" s="37"/>
      <c r="G63" s="37"/>
      <c r="H63" s="37"/>
    </row>
    <row r="64" spans="1:8">
      <c r="A64" s="23"/>
    </row>
    <row r="65" spans="1:8" ht="17">
      <c r="A65" s="103" t="str">
        <f>" Retail Activity at "&amp;C18</f>
        <v xml:space="preserve"> Retail Activity at </v>
      </c>
      <c r="B65" s="103"/>
      <c r="C65" s="103"/>
      <c r="D65" s="103"/>
      <c r="E65" s="103"/>
      <c r="F65" s="103"/>
      <c r="G65" s="103"/>
      <c r="H65" s="103"/>
    </row>
    <row r="66" spans="1:8">
      <c r="A66" s="23" t="str">
        <f>"A. Retail Motor Fuels Sales, CY"&amp;year</f>
        <v>A. Retail Motor Fuels Sales, CY2024</v>
      </c>
      <c r="F66" s="119"/>
      <c r="G66" s="119"/>
    </row>
    <row r="67" spans="1:8" ht="16">
      <c r="A67" s="23"/>
      <c r="C67" s="49" t="s">
        <v>52</v>
      </c>
      <c r="D67" s="50" t="s">
        <v>53</v>
      </c>
      <c r="E67" s="50" t="s">
        <v>54</v>
      </c>
      <c r="F67" s="51" t="s">
        <v>55</v>
      </c>
      <c r="G67" s="51" t="s">
        <v>56</v>
      </c>
      <c r="H67" s="43" t="s">
        <v>57</v>
      </c>
    </row>
    <row r="68" spans="1:8">
      <c r="A68" s="23"/>
      <c r="C68" s="24" t="s">
        <v>58</v>
      </c>
      <c r="D68" s="1"/>
      <c r="E68" s="2"/>
      <c r="F68" s="3"/>
      <c r="G68" s="4"/>
      <c r="H68" s="52">
        <f t="shared" ref="H68:H74" si="0">E68-F68+G68</f>
        <v>0</v>
      </c>
    </row>
    <row r="69" spans="1:8">
      <c r="A69" s="23"/>
      <c r="C69" s="24" t="s">
        <v>59</v>
      </c>
      <c r="D69" s="1"/>
      <c r="E69" s="2"/>
      <c r="F69" s="3"/>
      <c r="G69" s="4"/>
      <c r="H69" s="52">
        <f t="shared" si="0"/>
        <v>0</v>
      </c>
    </row>
    <row r="70" spans="1:8">
      <c r="A70" s="23"/>
      <c r="C70" s="24" t="s">
        <v>60</v>
      </c>
      <c r="D70" s="1"/>
      <c r="E70" s="2"/>
      <c r="F70" s="3"/>
      <c r="G70" s="4"/>
      <c r="H70" s="52">
        <f t="shared" si="0"/>
        <v>0</v>
      </c>
    </row>
    <row r="71" spans="1:8">
      <c r="A71" s="23"/>
      <c r="C71" s="24" t="s">
        <v>61</v>
      </c>
      <c r="D71" s="1"/>
      <c r="E71" s="2"/>
      <c r="F71" s="3"/>
      <c r="G71" s="4"/>
      <c r="H71" s="52">
        <f t="shared" si="0"/>
        <v>0</v>
      </c>
    </row>
    <row r="72" spans="1:8">
      <c r="A72" s="23"/>
      <c r="C72" s="24" t="s">
        <v>261</v>
      </c>
      <c r="D72" s="1"/>
      <c r="E72" s="2"/>
      <c r="F72" s="3"/>
      <c r="G72" s="4"/>
      <c r="H72" s="52">
        <f t="shared" si="0"/>
        <v>0</v>
      </c>
    </row>
    <row r="73" spans="1:8">
      <c r="A73" s="23"/>
      <c r="C73" s="24" t="s">
        <v>62</v>
      </c>
      <c r="D73" s="1"/>
      <c r="E73" s="2"/>
      <c r="F73" s="3"/>
      <c r="G73" s="4"/>
      <c r="H73" s="52">
        <f t="shared" si="0"/>
        <v>0</v>
      </c>
    </row>
    <row r="74" spans="1:8" s="29" customFormat="1">
      <c r="A74" s="23"/>
      <c r="C74" s="24" t="s">
        <v>63</v>
      </c>
      <c r="D74" s="1"/>
      <c r="E74" s="2"/>
      <c r="F74" s="3"/>
      <c r="G74" s="4"/>
      <c r="H74" s="52">
        <f t="shared" si="0"/>
        <v>0</v>
      </c>
    </row>
    <row r="75" spans="1:8">
      <c r="A75" s="23"/>
      <c r="C75" s="49" t="s">
        <v>64</v>
      </c>
      <c r="D75" s="53">
        <f>SUM(D68:D74)</f>
        <v>0</v>
      </c>
      <c r="E75" s="54">
        <f>SUM(E68:E74)</f>
        <v>0</v>
      </c>
      <c r="F75" s="54">
        <f>SUM(F68:F74)</f>
        <v>0</v>
      </c>
      <c r="G75" s="54">
        <f>SUM(G68:G74)</f>
        <v>0</v>
      </c>
      <c r="H75" s="55">
        <f>SUM(H68:H74)</f>
        <v>0</v>
      </c>
    </row>
    <row r="76" spans="1:8">
      <c r="A76" s="23"/>
    </row>
    <row r="77" spans="1:8">
      <c r="A77" s="23"/>
    </row>
    <row r="78" spans="1:8">
      <c r="A78" s="23"/>
    </row>
    <row r="79" spans="1:8">
      <c r="A79" s="23"/>
    </row>
    <row r="80" spans="1:8">
      <c r="A80" s="23" t="str">
        <f>"B. Tobacco Merchandise, CY"&amp;year</f>
        <v>B. Tobacco Merchandise, CY2024</v>
      </c>
      <c r="F80" s="119"/>
      <c r="G80" s="119"/>
    </row>
    <row r="81" spans="1:8" ht="16">
      <c r="A81" s="23"/>
      <c r="E81" s="56" t="s">
        <v>54</v>
      </c>
      <c r="F81" s="43" t="s">
        <v>65</v>
      </c>
      <c r="G81" s="43"/>
      <c r="H81" s="56" t="s">
        <v>57</v>
      </c>
    </row>
    <row r="82" spans="1:8" ht="16">
      <c r="A82" s="23"/>
      <c r="B82" s="49" t="s">
        <v>52</v>
      </c>
      <c r="C82" s="57" t="s">
        <v>66</v>
      </c>
      <c r="D82" s="57" t="s">
        <v>67</v>
      </c>
      <c r="E82" s="58" t="s">
        <v>68</v>
      </c>
      <c r="F82" s="43" t="str">
        <f>E82</f>
        <v>(not incl. taxes)</v>
      </c>
      <c r="G82" s="43" t="s">
        <v>56</v>
      </c>
      <c r="H82" s="43" t="str">
        <f>E82</f>
        <v>(not incl. taxes)</v>
      </c>
    </row>
    <row r="83" spans="1:8">
      <c r="A83" s="23"/>
      <c r="B83" s="59" t="s">
        <v>69</v>
      </c>
      <c r="C83" s="50"/>
      <c r="D83" s="50"/>
      <c r="E83" s="50"/>
      <c r="F83" s="51"/>
      <c r="G83" s="51"/>
      <c r="H83" s="43"/>
    </row>
    <row r="84" spans="1:8">
      <c r="A84" s="23"/>
      <c r="B84" s="24" t="s">
        <v>70</v>
      </c>
      <c r="C84" s="1"/>
      <c r="D84" s="2"/>
      <c r="E84" s="2"/>
      <c r="F84" s="3"/>
      <c r="G84" s="4"/>
      <c r="H84" s="52">
        <f t="shared" ref="H84:H89" si="1">E84-F84+G84</f>
        <v>0</v>
      </c>
    </row>
    <row r="85" spans="1:8">
      <c r="A85" s="23"/>
      <c r="B85" s="24" t="s">
        <v>222</v>
      </c>
      <c r="C85" s="1"/>
      <c r="D85" s="2"/>
      <c r="E85" s="2"/>
      <c r="F85" s="3"/>
      <c r="G85" s="4"/>
      <c r="H85" s="52">
        <f t="shared" si="1"/>
        <v>0</v>
      </c>
    </row>
    <row r="86" spans="1:8">
      <c r="A86" s="23"/>
      <c r="B86" s="24"/>
      <c r="C86" s="60"/>
      <c r="D86" s="60"/>
      <c r="E86" s="61"/>
      <c r="F86" s="62"/>
      <c r="G86" s="63"/>
      <c r="H86" s="64"/>
    </row>
    <row r="87" spans="1:8">
      <c r="A87" s="23"/>
      <c r="B87" s="59" t="s">
        <v>71</v>
      </c>
      <c r="C87" s="60"/>
      <c r="D87" s="60"/>
      <c r="E87" s="61"/>
      <c r="F87" s="62"/>
      <c r="G87" s="63"/>
      <c r="H87" s="64"/>
    </row>
    <row r="88" spans="1:8" ht="16">
      <c r="A88" s="23"/>
      <c r="B88" s="24" t="s">
        <v>72</v>
      </c>
      <c r="C88"/>
      <c r="D88" s="2"/>
      <c r="E88" s="2"/>
      <c r="F88" s="3"/>
      <c r="G88" s="4"/>
      <c r="H88" s="52">
        <f t="shared" si="1"/>
        <v>0</v>
      </c>
    </row>
    <row r="89" spans="1:8" ht="16">
      <c r="A89" s="23"/>
      <c r="B89" s="24" t="s">
        <v>73</v>
      </c>
      <c r="C89"/>
      <c r="D89" s="2"/>
      <c r="E89" s="2"/>
      <c r="F89" s="3"/>
      <c r="G89" s="4"/>
      <c r="H89" s="52">
        <f t="shared" si="1"/>
        <v>0</v>
      </c>
    </row>
    <row r="90" spans="1:8" ht="16">
      <c r="A90" s="23"/>
      <c r="B90" s="24"/>
      <c r="C90"/>
      <c r="D90" s="65"/>
      <c r="E90" s="66"/>
      <c r="F90" s="67"/>
      <c r="G90" s="68"/>
      <c r="H90" s="52"/>
    </row>
    <row r="91" spans="1:8">
      <c r="A91" s="23"/>
      <c r="B91" s="49" t="s">
        <v>74</v>
      </c>
      <c r="C91" s="53">
        <f>SUM(C84:C89)</f>
        <v>0</v>
      </c>
      <c r="D91" s="54"/>
      <c r="E91" s="54">
        <f>SUM(E84:E89)</f>
        <v>0</v>
      </c>
      <c r="F91" s="54">
        <f>SUM(F84:F89)</f>
        <v>0</v>
      </c>
      <c r="G91" s="54">
        <f>SUM(G84:G89)</f>
        <v>0</v>
      </c>
      <c r="H91" s="55">
        <f>SUM(H84:H89)</f>
        <v>0</v>
      </c>
    </row>
    <row r="92" spans="1:8">
      <c r="A92" s="23"/>
    </row>
    <row r="93" spans="1:8">
      <c r="A93" s="23"/>
    </row>
    <row r="94" spans="1:8">
      <c r="A94" s="23" t="str">
        <f>"C. Non-Tobacco Merchandise, CY"&amp;year</f>
        <v>C. Non-Tobacco Merchandise, CY2024</v>
      </c>
      <c r="F94" s="119"/>
      <c r="G94" s="119"/>
    </row>
    <row r="95" spans="1:8" ht="16">
      <c r="A95" s="23"/>
      <c r="C95" s="49"/>
      <c r="D95" s="49"/>
      <c r="E95" s="50" t="s">
        <v>54</v>
      </c>
      <c r="F95" s="51" t="s">
        <v>55</v>
      </c>
      <c r="G95" s="51" t="s">
        <v>56</v>
      </c>
      <c r="H95" s="43" t="s">
        <v>57</v>
      </c>
    </row>
    <row r="96" spans="1:8">
      <c r="A96" s="23"/>
      <c r="D96" s="24" t="s">
        <v>75</v>
      </c>
      <c r="E96" s="2"/>
      <c r="F96" s="3"/>
      <c r="G96" s="4"/>
      <c r="H96" s="52">
        <f>E96-F96+G96</f>
        <v>0</v>
      </c>
    </row>
    <row r="97" spans="1:8">
      <c r="A97" s="23"/>
      <c r="D97" s="24" t="s">
        <v>76</v>
      </c>
      <c r="E97" s="2"/>
      <c r="F97" s="3"/>
      <c r="G97" s="4"/>
      <c r="H97" s="52">
        <f t="shared" ref="H97:H105" si="2">E97-F97+G97</f>
        <v>0</v>
      </c>
    </row>
    <row r="98" spans="1:8">
      <c r="A98" s="23"/>
      <c r="D98" s="24" t="s">
        <v>77</v>
      </c>
      <c r="E98" s="2"/>
      <c r="F98" s="3"/>
      <c r="G98" s="4"/>
      <c r="H98" s="52">
        <f t="shared" si="2"/>
        <v>0</v>
      </c>
    </row>
    <row r="99" spans="1:8">
      <c r="A99" s="23"/>
      <c r="D99" s="24" t="s">
        <v>78</v>
      </c>
      <c r="E99" s="2"/>
      <c r="F99" s="3"/>
      <c r="G99" s="4"/>
      <c r="H99" s="52">
        <f t="shared" si="2"/>
        <v>0</v>
      </c>
    </row>
    <row r="100" spans="1:8">
      <c r="A100" s="23"/>
      <c r="D100" s="24" t="s">
        <v>79</v>
      </c>
      <c r="E100" s="2"/>
      <c r="F100" s="3"/>
      <c r="G100" s="4"/>
      <c r="H100" s="52">
        <f t="shared" si="2"/>
        <v>0</v>
      </c>
    </row>
    <row r="101" spans="1:8">
      <c r="A101" s="23"/>
      <c r="D101" s="24" t="s">
        <v>80</v>
      </c>
      <c r="E101" s="2"/>
      <c r="F101" s="3"/>
      <c r="G101" s="4"/>
      <c r="H101" s="52">
        <f t="shared" si="2"/>
        <v>0</v>
      </c>
    </row>
    <row r="102" spans="1:8">
      <c r="A102" s="23"/>
      <c r="D102" s="24" t="s">
        <v>81</v>
      </c>
      <c r="E102" s="2"/>
      <c r="F102" s="3"/>
      <c r="G102" s="4"/>
      <c r="H102" s="52">
        <f t="shared" si="2"/>
        <v>0</v>
      </c>
    </row>
    <row r="103" spans="1:8">
      <c r="A103" s="23"/>
      <c r="D103" s="24" t="s">
        <v>82</v>
      </c>
      <c r="E103" s="2"/>
      <c r="F103" s="3"/>
      <c r="G103" s="4"/>
      <c r="H103" s="52">
        <f t="shared" si="2"/>
        <v>0</v>
      </c>
    </row>
    <row r="104" spans="1:8">
      <c r="A104" s="23"/>
      <c r="D104" s="24" t="s">
        <v>83</v>
      </c>
      <c r="E104" s="2"/>
      <c r="F104" s="3"/>
      <c r="G104" s="4"/>
      <c r="H104" s="52">
        <f t="shared" si="2"/>
        <v>0</v>
      </c>
    </row>
    <row r="105" spans="1:8">
      <c r="A105" s="23"/>
      <c r="D105" s="24" t="s">
        <v>84</v>
      </c>
      <c r="E105" s="2"/>
      <c r="F105" s="3"/>
      <c r="G105" s="4"/>
      <c r="H105" s="52">
        <f t="shared" si="2"/>
        <v>0</v>
      </c>
    </row>
    <row r="106" spans="1:8">
      <c r="A106" s="23"/>
      <c r="D106" s="49" t="s">
        <v>85</v>
      </c>
      <c r="E106" s="54">
        <f>SUM(E96:E105)</f>
        <v>0</v>
      </c>
      <c r="F106" s="54">
        <f>SUM(F96:F105)</f>
        <v>0</v>
      </c>
      <c r="G106" s="54">
        <f>SUM(G96:G105)</f>
        <v>0</v>
      </c>
      <c r="H106" s="55">
        <f>SUM(H96:H105)</f>
        <v>0</v>
      </c>
    </row>
    <row r="107" spans="1:8">
      <c r="A107" s="23"/>
      <c r="D107" s="49"/>
      <c r="E107" s="54"/>
      <c r="F107" s="54"/>
      <c r="G107" s="54"/>
      <c r="H107" s="55"/>
    </row>
    <row r="108" spans="1:8">
      <c r="A108" s="23"/>
      <c r="D108" s="49" t="s">
        <v>86</v>
      </c>
      <c r="E108" s="54">
        <f>E91+E106</f>
        <v>0</v>
      </c>
      <c r="F108" s="54">
        <f>F91+F106</f>
        <v>0</v>
      </c>
      <c r="G108" s="54">
        <f>G91+G106</f>
        <v>0</v>
      </c>
      <c r="H108" s="55">
        <f>H91+H106</f>
        <v>0</v>
      </c>
    </row>
    <row r="109" spans="1:8">
      <c r="A109" s="23"/>
      <c r="C109" s="49"/>
      <c r="D109" s="49"/>
      <c r="E109" s="69"/>
      <c r="F109" s="69"/>
      <c r="G109" s="69"/>
      <c r="H109" s="69"/>
    </row>
    <row r="110" spans="1:8">
      <c r="A110" s="23"/>
    </row>
    <row r="111" spans="1:8">
      <c r="A111" s="23" t="str">
        <f>"D. Foodservice, CY"&amp;year</f>
        <v>D. Foodservice, CY2024</v>
      </c>
      <c r="F111" s="119"/>
      <c r="G111" s="119"/>
    </row>
    <row r="112" spans="1:8" ht="16">
      <c r="A112" s="23"/>
      <c r="D112" s="49" t="s">
        <v>87</v>
      </c>
      <c r="E112" s="50" t="s">
        <v>54</v>
      </c>
      <c r="F112" s="51" t="s">
        <v>55</v>
      </c>
      <c r="G112" s="51" t="s">
        <v>56</v>
      </c>
      <c r="H112" s="43" t="s">
        <v>57</v>
      </c>
    </row>
    <row r="113" spans="1:8">
      <c r="A113" s="23"/>
      <c r="C113" s="24" t="s">
        <v>88</v>
      </c>
      <c r="E113" s="2"/>
      <c r="F113" s="3"/>
      <c r="G113" s="4"/>
      <c r="H113" s="52">
        <f>E113-F113+G113</f>
        <v>0</v>
      </c>
    </row>
    <row r="114" spans="1:8">
      <c r="A114" s="23"/>
      <c r="C114" s="24" t="s">
        <v>89</v>
      </c>
      <c r="E114" s="2"/>
      <c r="F114" s="3"/>
      <c r="G114" s="4"/>
      <c r="H114" s="52">
        <f>E114-F114+G114</f>
        <v>0</v>
      </c>
    </row>
    <row r="115" spans="1:8">
      <c r="A115" s="23"/>
      <c r="C115" s="24" t="s">
        <v>90</v>
      </c>
      <c r="D115" s="1"/>
      <c r="E115" s="2"/>
      <c r="F115" s="3"/>
      <c r="G115" s="4"/>
      <c r="H115" s="52">
        <f>E115-F115+G115</f>
        <v>0</v>
      </c>
    </row>
    <row r="116" spans="1:8">
      <c r="A116" s="23"/>
      <c r="C116" s="24" t="s">
        <v>91</v>
      </c>
      <c r="D116" s="1"/>
      <c r="E116" s="2"/>
      <c r="F116" s="3"/>
      <c r="G116" s="4"/>
      <c r="H116" s="52">
        <f>E116-F116+G116</f>
        <v>0</v>
      </c>
    </row>
    <row r="117" spans="1:8">
      <c r="A117" s="23"/>
      <c r="C117" s="24" t="s">
        <v>92</v>
      </c>
      <c r="E117" s="2"/>
      <c r="F117" s="3"/>
      <c r="G117" s="4"/>
      <c r="H117" s="52">
        <f>E117-F117+G117</f>
        <v>0</v>
      </c>
    </row>
    <row r="118" spans="1:8">
      <c r="A118" s="23"/>
      <c r="C118" s="49" t="s">
        <v>93</v>
      </c>
      <c r="E118" s="54">
        <f>SUM(E113:E117)</f>
        <v>0</v>
      </c>
      <c r="F118" s="54">
        <f>SUM(F113:F117)</f>
        <v>0</v>
      </c>
      <c r="G118" s="54">
        <f>SUM(G113:G117)</f>
        <v>0</v>
      </c>
      <c r="H118" s="55">
        <f>SUM(H113:H117)</f>
        <v>0</v>
      </c>
    </row>
    <row r="119" spans="1:8">
      <c r="A119" s="23"/>
      <c r="B119" s="49"/>
      <c r="E119" s="69"/>
      <c r="F119" s="69"/>
      <c r="G119" s="69"/>
      <c r="H119" s="69"/>
    </row>
    <row r="120" spans="1:8">
      <c r="A120" s="23"/>
    </row>
    <row r="121" spans="1:8">
      <c r="A121" s="23" t="str">
        <f>"E. Inventory Turns, CY"&amp;year</f>
        <v>E. Inventory Turns, CY2024</v>
      </c>
    </row>
    <row r="122" spans="1:8">
      <c r="A122" s="23"/>
      <c r="B122" s="24" t="s">
        <v>94</v>
      </c>
      <c r="C122" s="5"/>
      <c r="D122" s="70"/>
      <c r="E122" s="70"/>
      <c r="F122" s="70"/>
      <c r="G122" s="70"/>
      <c r="H122" s="70"/>
    </row>
    <row r="123" spans="1:8">
      <c r="A123" s="23"/>
      <c r="B123" s="24" t="s">
        <v>95</v>
      </c>
      <c r="C123" s="5"/>
      <c r="D123" s="70"/>
      <c r="E123" s="70"/>
      <c r="F123" s="70"/>
      <c r="G123" s="70"/>
      <c r="H123" s="70"/>
    </row>
    <row r="124" spans="1:8">
      <c r="A124" s="23"/>
      <c r="B124" s="24" t="s">
        <v>96</v>
      </c>
      <c r="C124" s="5"/>
      <c r="D124" s="70"/>
      <c r="E124" s="70"/>
      <c r="F124" s="70"/>
      <c r="G124" s="70"/>
      <c r="H124" s="70"/>
    </row>
    <row r="125" spans="1:8">
      <c r="A125" s="23"/>
      <c r="B125" s="24" t="s">
        <v>97</v>
      </c>
      <c r="C125" s="5"/>
      <c r="D125" s="70"/>
      <c r="E125" s="70"/>
      <c r="F125" s="70"/>
      <c r="G125" s="70"/>
      <c r="H125" s="70"/>
    </row>
    <row r="126" spans="1:8">
      <c r="A126" s="23"/>
      <c r="B126" s="24" t="s">
        <v>98</v>
      </c>
      <c r="C126" s="5"/>
      <c r="D126" s="70"/>
      <c r="E126" s="70"/>
      <c r="F126" s="70"/>
      <c r="G126" s="70"/>
      <c r="H126" s="70"/>
    </row>
    <row r="127" spans="1:8">
      <c r="A127" s="23"/>
      <c r="C127" s="46"/>
    </row>
    <row r="128" spans="1:8">
      <c r="A128" s="23"/>
      <c r="C128" s="46"/>
    </row>
    <row r="129" spans="1:8">
      <c r="A129" s="23" t="str">
        <f>"F. Customer Transactions, CY"&amp;year</f>
        <v>F. Customer Transactions, CY2024</v>
      </c>
      <c r="C129" s="46"/>
    </row>
    <row r="130" spans="1:8">
      <c r="A130" s="23"/>
      <c r="C130" s="56"/>
      <c r="D130" s="56"/>
      <c r="E130" s="57"/>
      <c r="F130" s="56"/>
      <c r="G130" s="57"/>
      <c r="H130" s="56"/>
    </row>
    <row r="131" spans="1:8">
      <c r="A131" s="23"/>
      <c r="B131" s="24" t="s">
        <v>99</v>
      </c>
      <c r="C131" s="5"/>
      <c r="D131" s="71"/>
      <c r="E131" s="71"/>
      <c r="F131" s="71"/>
      <c r="G131" s="71"/>
      <c r="H131" s="71"/>
    </row>
    <row r="132" spans="1:8">
      <c r="A132" s="23"/>
    </row>
    <row r="133" spans="1:8">
      <c r="A133" s="23"/>
    </row>
    <row r="134" spans="1:8" ht="17">
      <c r="A134" s="121" t="str">
        <f>"Operating Expenses at "&amp;C18</f>
        <v xml:space="preserve">Operating Expenses at </v>
      </c>
      <c r="B134" s="121"/>
      <c r="C134" s="121"/>
      <c r="D134" s="121"/>
      <c r="E134" s="121"/>
      <c r="F134" s="121"/>
      <c r="G134" s="121"/>
      <c r="H134" s="121"/>
    </row>
    <row r="135" spans="1:8" ht="17">
      <c r="A135" s="122" t="s">
        <v>100</v>
      </c>
      <c r="B135" s="122"/>
      <c r="C135" s="122"/>
      <c r="D135" s="122"/>
      <c r="E135" s="122"/>
      <c r="F135" s="122"/>
      <c r="G135" s="122"/>
      <c r="H135" s="122"/>
    </row>
    <row r="136" spans="1:8" ht="16">
      <c r="A136" s="23" t="str">
        <f>"G. Net Gross Profit, CY"&amp;year</f>
        <v>G. Net Gross Profit, CY2024</v>
      </c>
      <c r="H136" s="43" t="s">
        <v>101</v>
      </c>
    </row>
    <row r="137" spans="1:8">
      <c r="A137" s="23"/>
      <c r="G137" s="49" t="s">
        <v>102</v>
      </c>
      <c r="H137" s="52">
        <f>H75+H91+H106+H118</f>
        <v>0</v>
      </c>
    </row>
    <row r="138" spans="1:8">
      <c r="A138" s="23"/>
      <c r="B138" s="11" t="s">
        <v>103</v>
      </c>
      <c r="G138" s="24" t="s">
        <v>104</v>
      </c>
      <c r="H138" s="4"/>
    </row>
    <row r="139" spans="1:8">
      <c r="A139" s="23"/>
      <c r="G139" s="24" t="s">
        <v>105</v>
      </c>
      <c r="H139" s="4"/>
    </row>
    <row r="140" spans="1:8">
      <c r="A140" s="23"/>
      <c r="G140" s="49" t="s">
        <v>106</v>
      </c>
      <c r="H140" s="54">
        <f>H137-H138-H139</f>
        <v>0</v>
      </c>
    </row>
    <row r="141" spans="1:8">
      <c r="A141" s="23"/>
      <c r="G141" s="49"/>
      <c r="H141" s="54"/>
    </row>
    <row r="142" spans="1:8">
      <c r="A142" s="23"/>
      <c r="H142" s="72"/>
    </row>
    <row r="143" spans="1:8" ht="16">
      <c r="A143" s="23" t="str">
        <f>"H. Direct Store Operating Expenses, CY"&amp;year</f>
        <v>H. Direct Store Operating Expenses, CY2024</v>
      </c>
      <c r="H143" s="73" t="s">
        <v>101</v>
      </c>
    </row>
    <row r="144" spans="1:8">
      <c r="A144" s="23"/>
      <c r="G144" s="24" t="s">
        <v>107</v>
      </c>
      <c r="H144" s="4"/>
    </row>
    <row r="145" spans="1:8">
      <c r="A145" s="23"/>
      <c r="B145" s="11" t="s">
        <v>103</v>
      </c>
      <c r="G145" s="24" t="s">
        <v>108</v>
      </c>
      <c r="H145" s="4"/>
    </row>
    <row r="146" spans="1:8">
      <c r="A146" s="23"/>
      <c r="G146" s="24" t="s">
        <v>109</v>
      </c>
      <c r="H146" s="4"/>
    </row>
    <row r="147" spans="1:8">
      <c r="A147" s="23"/>
      <c r="G147" s="24" t="s">
        <v>110</v>
      </c>
      <c r="H147" s="4"/>
    </row>
    <row r="148" spans="1:8">
      <c r="A148" s="23"/>
      <c r="G148" s="24" t="s">
        <v>111</v>
      </c>
      <c r="H148" s="4"/>
    </row>
    <row r="149" spans="1:8">
      <c r="A149" s="23"/>
      <c r="G149" s="24" t="s">
        <v>112</v>
      </c>
      <c r="H149" s="4"/>
    </row>
    <row r="150" spans="1:8">
      <c r="A150" s="23"/>
      <c r="G150" s="24" t="s">
        <v>113</v>
      </c>
      <c r="H150" s="4"/>
    </row>
    <row r="151" spans="1:8">
      <c r="A151" s="23"/>
      <c r="G151" s="24" t="s">
        <v>114</v>
      </c>
      <c r="H151" s="4"/>
    </row>
    <row r="152" spans="1:8">
      <c r="A152" s="23"/>
      <c r="G152" s="24" t="s">
        <v>115</v>
      </c>
      <c r="H152" s="4"/>
    </row>
    <row r="153" spans="1:8">
      <c r="A153" s="23"/>
      <c r="G153" s="24" t="s">
        <v>116</v>
      </c>
      <c r="H153" s="4"/>
    </row>
    <row r="154" spans="1:8">
      <c r="A154" s="23"/>
      <c r="G154" s="24" t="s">
        <v>117</v>
      </c>
      <c r="H154" s="4"/>
    </row>
    <row r="155" spans="1:8">
      <c r="A155" s="23"/>
      <c r="G155" s="24" t="s">
        <v>118</v>
      </c>
      <c r="H155" s="4"/>
    </row>
    <row r="156" spans="1:8">
      <c r="A156" s="23"/>
      <c r="G156" s="24" t="s">
        <v>119</v>
      </c>
      <c r="H156" s="4"/>
    </row>
    <row r="157" spans="1:8">
      <c r="A157" s="23"/>
      <c r="G157" s="24" t="s">
        <v>120</v>
      </c>
      <c r="H157" s="4"/>
    </row>
    <row r="158" spans="1:8">
      <c r="A158" s="23"/>
      <c r="G158" s="24" t="s">
        <v>121</v>
      </c>
      <c r="H158" s="4"/>
    </row>
    <row r="159" spans="1:8">
      <c r="A159" s="23"/>
      <c r="G159" s="24" t="s">
        <v>122</v>
      </c>
      <c r="H159" s="4"/>
    </row>
    <row r="160" spans="1:8">
      <c r="A160" s="23"/>
      <c r="G160" s="24" t="s">
        <v>123</v>
      </c>
      <c r="H160" s="4"/>
    </row>
    <row r="161" spans="1:8">
      <c r="A161" s="23"/>
      <c r="G161" s="24" t="s">
        <v>124</v>
      </c>
      <c r="H161" s="4"/>
    </row>
    <row r="162" spans="1:8">
      <c r="A162" s="23"/>
      <c r="G162" s="24" t="s">
        <v>125</v>
      </c>
      <c r="H162" s="4"/>
    </row>
    <row r="163" spans="1:8">
      <c r="A163" s="23"/>
      <c r="G163" s="24" t="s">
        <v>126</v>
      </c>
      <c r="H163" s="4"/>
    </row>
    <row r="164" spans="1:8">
      <c r="A164" s="23"/>
      <c r="G164" s="24" t="s">
        <v>127</v>
      </c>
      <c r="H164" s="4"/>
    </row>
    <row r="165" spans="1:8">
      <c r="A165" s="23"/>
      <c r="G165" s="24" t="s">
        <v>128</v>
      </c>
      <c r="H165" s="4"/>
    </row>
    <row r="166" spans="1:8">
      <c r="A166" s="23"/>
      <c r="G166" s="24" t="s">
        <v>129</v>
      </c>
      <c r="H166" s="4"/>
    </row>
    <row r="167" spans="1:8">
      <c r="A167" s="23"/>
      <c r="G167" s="24" t="s">
        <v>92</v>
      </c>
      <c r="H167" s="4"/>
    </row>
    <row r="168" spans="1:8">
      <c r="A168" s="23"/>
      <c r="G168" s="49" t="s">
        <v>130</v>
      </c>
      <c r="H168" s="54">
        <f>SUM(H144:H167)</f>
        <v>0</v>
      </c>
    </row>
    <row r="169" spans="1:8">
      <c r="A169" s="23"/>
      <c r="H169" s="72"/>
    </row>
    <row r="170" spans="1:8">
      <c r="A170" s="23"/>
      <c r="H170" s="72"/>
    </row>
    <row r="171" spans="1:8" ht="32">
      <c r="A171" s="23" t="str">
        <f>"I. Other Store Operating Income, CY"&amp;year</f>
        <v>I. Other Store Operating Income, CY2024</v>
      </c>
      <c r="H171" s="73" t="s">
        <v>131</v>
      </c>
    </row>
    <row r="172" spans="1:8">
      <c r="A172" s="23"/>
      <c r="G172" s="24" t="s">
        <v>132</v>
      </c>
      <c r="H172" s="4"/>
    </row>
    <row r="173" spans="1:8">
      <c r="A173" s="23"/>
      <c r="B173" s="11" t="s">
        <v>103</v>
      </c>
      <c r="G173" s="24" t="s">
        <v>133</v>
      </c>
      <c r="H173" s="4"/>
    </row>
    <row r="174" spans="1:8">
      <c r="A174" s="23"/>
      <c r="G174" s="24" t="s">
        <v>134</v>
      </c>
      <c r="H174" s="4"/>
    </row>
    <row r="175" spans="1:8">
      <c r="A175" s="23"/>
      <c r="G175" s="24" t="s">
        <v>135</v>
      </c>
      <c r="H175" s="4"/>
    </row>
    <row r="176" spans="1:8">
      <c r="A176" s="23"/>
      <c r="G176" s="24" t="s">
        <v>136</v>
      </c>
      <c r="H176" s="4"/>
    </row>
    <row r="177" spans="1:8">
      <c r="A177" s="23"/>
      <c r="G177" s="24" t="s">
        <v>137</v>
      </c>
      <c r="H177" s="4"/>
    </row>
    <row r="178" spans="1:8">
      <c r="A178" s="23"/>
      <c r="G178" s="24" t="s">
        <v>138</v>
      </c>
      <c r="H178" s="4"/>
    </row>
    <row r="179" spans="1:8">
      <c r="A179" s="23"/>
      <c r="G179" s="24" t="s">
        <v>139</v>
      </c>
      <c r="H179" s="4"/>
    </row>
    <row r="180" spans="1:8">
      <c r="A180" s="23"/>
      <c r="G180" s="24" t="s">
        <v>140</v>
      </c>
      <c r="H180" s="4"/>
    </row>
    <row r="181" spans="1:8">
      <c r="A181" s="23"/>
      <c r="G181" s="24" t="s">
        <v>141</v>
      </c>
      <c r="H181" s="4"/>
    </row>
    <row r="182" spans="1:8">
      <c r="A182" s="23"/>
      <c r="G182" s="24" t="s">
        <v>142</v>
      </c>
      <c r="H182" s="4"/>
    </row>
    <row r="183" spans="1:8">
      <c r="A183" s="23"/>
      <c r="G183" s="24" t="s">
        <v>143</v>
      </c>
      <c r="H183" s="4"/>
    </row>
    <row r="184" spans="1:8">
      <c r="A184" s="23"/>
      <c r="G184" s="24" t="s">
        <v>144</v>
      </c>
      <c r="H184" s="4"/>
    </row>
    <row r="185" spans="1:8">
      <c r="A185" s="23"/>
      <c r="G185" s="24" t="s">
        <v>145</v>
      </c>
      <c r="H185" s="4"/>
    </row>
    <row r="186" spans="1:8">
      <c r="A186" s="23"/>
      <c r="G186" s="24" t="s">
        <v>146</v>
      </c>
      <c r="H186" s="4"/>
    </row>
    <row r="187" spans="1:8">
      <c r="A187" s="23"/>
      <c r="G187" s="24" t="s">
        <v>147</v>
      </c>
      <c r="H187" s="4"/>
    </row>
    <row r="188" spans="1:8">
      <c r="A188" s="23"/>
      <c r="G188" s="24" t="s">
        <v>92</v>
      </c>
      <c r="H188" s="4"/>
    </row>
    <row r="189" spans="1:8">
      <c r="A189" s="23"/>
      <c r="G189" s="49" t="s">
        <v>148</v>
      </c>
      <c r="H189" s="54">
        <f>SUM(H172:H188)</f>
        <v>0</v>
      </c>
    </row>
    <row r="190" spans="1:8">
      <c r="A190" s="23"/>
      <c r="G190" s="49"/>
      <c r="H190" s="54"/>
    </row>
    <row r="191" spans="1:8">
      <c r="A191" s="23"/>
      <c r="H191" s="72"/>
    </row>
    <row r="192" spans="1:8" ht="16">
      <c r="A192" s="23" t="str">
        <f>"J. Facility Expense, CY"&amp;year</f>
        <v>J. Facility Expense, CY2024</v>
      </c>
      <c r="H192" s="73" t="s">
        <v>101</v>
      </c>
    </row>
    <row r="193" spans="1:8">
      <c r="A193" s="23"/>
      <c r="G193" s="24" t="s">
        <v>149</v>
      </c>
      <c r="H193" s="4"/>
    </row>
    <row r="194" spans="1:8">
      <c r="A194" s="23"/>
      <c r="B194" s="11" t="s">
        <v>103</v>
      </c>
      <c r="G194" s="24" t="s">
        <v>150</v>
      </c>
      <c r="H194" s="4"/>
    </row>
    <row r="195" spans="1:8">
      <c r="A195" s="23"/>
      <c r="G195" s="24" t="s">
        <v>151</v>
      </c>
      <c r="H195" s="4"/>
    </row>
    <row r="196" spans="1:8">
      <c r="A196" s="23"/>
      <c r="G196" s="24" t="s">
        <v>152</v>
      </c>
      <c r="H196" s="4"/>
    </row>
    <row r="197" spans="1:8">
      <c r="A197" s="23"/>
      <c r="G197" s="49" t="s">
        <v>153</v>
      </c>
      <c r="H197" s="54">
        <f>H193+H194+H195-H196</f>
        <v>0</v>
      </c>
    </row>
    <row r="198" spans="1:8">
      <c r="A198" s="23"/>
      <c r="H198" s="72"/>
    </row>
    <row r="199" spans="1:8">
      <c r="A199" s="23"/>
      <c r="G199" s="49" t="s">
        <v>154</v>
      </c>
      <c r="H199" s="54">
        <f>H140-H168+H189-H197</f>
        <v>0</v>
      </c>
    </row>
    <row r="200" spans="1:8">
      <c r="A200" s="23"/>
      <c r="H200" s="74"/>
    </row>
    <row r="201" spans="1:8" ht="17">
      <c r="A201" s="103" t="str">
        <f>"Employment at "&amp;C18</f>
        <v xml:space="preserve">Employment at </v>
      </c>
      <c r="B201" s="103"/>
      <c r="C201" s="103"/>
      <c r="D201" s="103"/>
      <c r="E201" s="103"/>
      <c r="F201" s="103"/>
      <c r="G201" s="103"/>
      <c r="H201" s="103"/>
    </row>
    <row r="202" spans="1:8" ht="17">
      <c r="A202" s="27"/>
      <c r="B202" s="27"/>
      <c r="C202" s="27"/>
      <c r="D202" s="27"/>
      <c r="E202" s="27"/>
      <c r="F202" s="27"/>
      <c r="G202" s="27"/>
      <c r="H202" s="27"/>
    </row>
    <row r="203" spans="1:8">
      <c r="A203" s="23" t="str">
        <f>"K. Employee Count Information as of December 31, "&amp;year</f>
        <v>K. Employee Count Information as of December 31, 2024</v>
      </c>
    </row>
    <row r="204" spans="1:8" ht="16">
      <c r="A204" s="23"/>
      <c r="C204" s="43" t="s">
        <v>155</v>
      </c>
      <c r="D204" s="56" t="s">
        <v>156</v>
      </c>
      <c r="E204" s="56" t="s">
        <v>157</v>
      </c>
      <c r="F204" s="56" t="s">
        <v>158</v>
      </c>
      <c r="G204" s="56" t="s">
        <v>159</v>
      </c>
    </row>
    <row r="205" spans="1:8">
      <c r="A205" s="23"/>
      <c r="B205" s="24" t="str">
        <f>G220&amp;"s as of Dec. 31, "&amp;year</f>
        <v>Associates as of Dec. 31, 2024</v>
      </c>
      <c r="C205" s="6"/>
      <c r="D205" s="7"/>
      <c r="E205" s="7"/>
      <c r="F205" s="7"/>
      <c r="G205" s="7"/>
    </row>
    <row r="206" spans="1:8">
      <c r="A206" s="23"/>
      <c r="B206" s="24" t="str">
        <f>G220&amp;"s Terminated &amp; Quit in "&amp;year</f>
        <v>Associates Terminated &amp; Quit in 2024</v>
      </c>
      <c r="C206" s="6"/>
      <c r="D206" s="75"/>
      <c r="E206" s="76"/>
      <c r="F206" s="76"/>
      <c r="G206" s="77"/>
    </row>
    <row r="207" spans="1:8">
      <c r="A207" s="23"/>
      <c r="B207" s="24" t="str">
        <f>G221&amp;"s as of Dec. 31, "&amp;year</f>
        <v>Lead Associates as of Dec. 31, 2024</v>
      </c>
      <c r="C207" s="6"/>
      <c r="D207" s="7"/>
      <c r="E207" s="7"/>
      <c r="F207" s="7"/>
      <c r="G207" s="7"/>
    </row>
    <row r="208" spans="1:8">
      <c r="A208" s="23"/>
      <c r="B208" s="24" t="str">
        <f>G221&amp;"s Terminated &amp; Quit in "&amp;year</f>
        <v>Lead Associates Terminated &amp; Quit in 2024</v>
      </c>
      <c r="C208" s="6"/>
      <c r="D208" s="75"/>
      <c r="E208" s="76"/>
      <c r="F208" s="76"/>
      <c r="G208" s="77"/>
    </row>
    <row r="209" spans="1:8">
      <c r="A209" s="23"/>
      <c r="B209" s="24" t="str">
        <f>G222&amp;"s as of Dec. 31, "&amp;year</f>
        <v>Assistant Managers as of Dec. 31, 2024</v>
      </c>
      <c r="C209" s="6"/>
      <c r="D209" s="7"/>
      <c r="E209" s="7"/>
      <c r="F209" s="7"/>
      <c r="G209" s="7"/>
    </row>
    <row r="210" spans="1:8">
      <c r="A210" s="23"/>
      <c r="B210" s="24" t="str">
        <f>G222&amp;"s Terminated &amp; Quit in "&amp;year</f>
        <v>Assistant Managers Terminated &amp; Quit in 2024</v>
      </c>
      <c r="C210" s="6"/>
      <c r="D210" s="75"/>
      <c r="E210" s="76"/>
      <c r="F210" s="76"/>
      <c r="G210" s="77"/>
    </row>
    <row r="211" spans="1:8">
      <c r="A211" s="23"/>
      <c r="B211" s="24" t="str">
        <f>G223&amp;"s as of Dec. 31, "&amp;year</f>
        <v>Managers as of Dec. 31, 2024</v>
      </c>
      <c r="C211" s="6"/>
      <c r="D211" s="7"/>
      <c r="E211" s="7"/>
      <c r="F211" s="7"/>
      <c r="G211" s="7"/>
    </row>
    <row r="212" spans="1:8">
      <c r="A212" s="23"/>
      <c r="B212" s="24" t="str">
        <f>G223&amp;"s Terminated &amp; Quit in "&amp;year</f>
        <v>Managers Terminated &amp; Quit in 2024</v>
      </c>
      <c r="C212" s="6"/>
      <c r="D212" s="75"/>
      <c r="E212" s="76"/>
      <c r="F212" s="76"/>
      <c r="G212" s="77"/>
    </row>
    <row r="213" spans="1:8">
      <c r="A213" s="23"/>
      <c r="B213" s="24" t="str">
        <f>G224&amp;"s as of Dec. 31, "&amp;year</f>
        <v xml:space="preserve"> Office, HQ &amp; Others as of Dec. 31, 2024</v>
      </c>
      <c r="C213" s="6"/>
      <c r="D213" s="7"/>
      <c r="E213" s="7"/>
      <c r="F213" s="7"/>
      <c r="G213" s="7"/>
    </row>
    <row r="214" spans="1:8">
      <c r="A214" s="23"/>
      <c r="B214" s="24" t="str">
        <f>G224&amp;"s Terminated &amp; Quit in "&amp;year</f>
        <v xml:space="preserve"> Office, HQ &amp; Others Terminated &amp; Quit in 2024</v>
      </c>
      <c r="C214" s="6"/>
      <c r="D214" s="75"/>
      <c r="E214" s="76"/>
      <c r="F214" s="76"/>
      <c r="G214" s="77"/>
    </row>
    <row r="215" spans="1:8" ht="16">
      <c r="A215" s="23"/>
      <c r="B215" s="49" t="str">
        <f>"Total Employee Count as of Dec. 31, "&amp;year</f>
        <v>Total Employee Count as of Dec. 31, 2024</v>
      </c>
      <c r="C215" s="78">
        <f>C205+C207+C209+C211+C213</f>
        <v>0</v>
      </c>
      <c r="D215" s="78">
        <f>D205+D207+D209+D211+D213</f>
        <v>0</v>
      </c>
      <c r="E215" s="78">
        <f>E205+E207+E209+E211+E213</f>
        <v>0</v>
      </c>
      <c r="F215" s="78">
        <f>F205+F207+F209+F211+F213</f>
        <v>0</v>
      </c>
      <c r="G215" s="78">
        <f>G205+G207+G209+G211+G213</f>
        <v>0</v>
      </c>
    </row>
    <row r="216" spans="1:8" ht="16">
      <c r="A216" s="23"/>
      <c r="B216" s="49" t="str">
        <f>"Total Employees Terminated &amp; Quit in "&amp;year</f>
        <v>Total Employees Terminated &amp; Quit in 2024</v>
      </c>
      <c r="C216" s="78">
        <f>C206+C208+C210+C212+C214</f>
        <v>0</v>
      </c>
      <c r="D216" s="78"/>
      <c r="E216" s="78"/>
      <c r="F216" s="78"/>
      <c r="G216" s="78"/>
    </row>
    <row r="217" spans="1:8">
      <c r="A217" s="23"/>
      <c r="B217" s="49"/>
      <c r="C217" s="45"/>
      <c r="D217" s="45"/>
    </row>
    <row r="218" spans="1:8">
      <c r="A218" s="23"/>
      <c r="B218" s="49"/>
      <c r="C218" s="45"/>
      <c r="D218" s="45"/>
    </row>
    <row r="219" spans="1:8" ht="16">
      <c r="A219" s="23" t="str">
        <f>"L. Labor Hours by Employee Type, CY"&amp;year</f>
        <v>L. Labor Hours by Employee Type, CY2024</v>
      </c>
      <c r="H219" s="43" t="s">
        <v>160</v>
      </c>
    </row>
    <row r="220" spans="1:8">
      <c r="A220" s="23"/>
      <c r="G220" s="24" t="s">
        <v>161</v>
      </c>
      <c r="H220" s="5"/>
    </row>
    <row r="221" spans="1:8">
      <c r="A221" s="23"/>
      <c r="G221" s="24" t="s">
        <v>162</v>
      </c>
      <c r="H221" s="5"/>
    </row>
    <row r="222" spans="1:8">
      <c r="A222" s="23"/>
      <c r="G222" s="24" t="s">
        <v>163</v>
      </c>
      <c r="H222" s="5"/>
    </row>
    <row r="223" spans="1:8">
      <c r="A223" s="23"/>
      <c r="G223" s="24" t="s">
        <v>164</v>
      </c>
      <c r="H223" s="5"/>
    </row>
    <row r="224" spans="1:8">
      <c r="A224" s="23"/>
      <c r="G224" s="24" t="s">
        <v>165</v>
      </c>
      <c r="H224" s="5"/>
    </row>
    <row r="225" spans="1:8">
      <c r="A225" s="23"/>
      <c r="G225" s="49" t="s">
        <v>166</v>
      </c>
      <c r="H225" s="53">
        <f>SUM(H220:H224)</f>
        <v>0</v>
      </c>
    </row>
    <row r="226" spans="1:8">
      <c r="A226" s="23"/>
      <c r="G226" s="49"/>
      <c r="H226" s="69"/>
    </row>
    <row r="227" spans="1:8">
      <c r="A227" s="23"/>
    </row>
    <row r="228" spans="1:8">
      <c r="A228" s="23" t="str">
        <f>"M. Employee Benefit Availability, CY"&amp;year</f>
        <v>M. Employee Benefit Availability, CY2024</v>
      </c>
      <c r="B228" s="49"/>
      <c r="C228" s="45"/>
    </row>
    <row r="229" spans="1:8">
      <c r="A229" s="23"/>
      <c r="B229" s="49"/>
      <c r="C229" s="79" t="s">
        <v>167</v>
      </c>
      <c r="D229" s="56" t="s">
        <v>168</v>
      </c>
      <c r="E229" s="56" t="s">
        <v>169</v>
      </c>
      <c r="F229" s="56" t="s">
        <v>170</v>
      </c>
      <c r="G229" s="56" t="s">
        <v>171</v>
      </c>
      <c r="H229" s="79" t="s">
        <v>172</v>
      </c>
    </row>
    <row r="230" spans="1:8">
      <c r="A230" s="23"/>
      <c r="B230" s="24" t="s">
        <v>161</v>
      </c>
      <c r="C230" s="5"/>
      <c r="D230" s="8"/>
      <c r="E230" s="5"/>
      <c r="F230" s="8"/>
      <c r="G230" s="5"/>
      <c r="H230" s="8"/>
    </row>
    <row r="231" spans="1:8">
      <c r="A231" s="23"/>
      <c r="B231" s="24" t="s">
        <v>162</v>
      </c>
      <c r="C231" s="5"/>
      <c r="D231" s="8"/>
      <c r="E231" s="5"/>
      <c r="F231" s="8"/>
      <c r="G231" s="5"/>
      <c r="H231" s="8"/>
    </row>
    <row r="232" spans="1:8">
      <c r="A232" s="23"/>
      <c r="B232" s="24" t="s">
        <v>163</v>
      </c>
      <c r="C232" s="5"/>
      <c r="D232" s="8"/>
      <c r="E232" s="5"/>
      <c r="F232" s="8"/>
      <c r="G232" s="5"/>
      <c r="H232" s="8"/>
    </row>
    <row r="233" spans="1:8">
      <c r="A233" s="23"/>
      <c r="B233" s="24" t="s">
        <v>164</v>
      </c>
      <c r="C233" s="5"/>
      <c r="D233" s="8"/>
      <c r="E233" s="5"/>
      <c r="F233" s="8"/>
      <c r="G233" s="5"/>
      <c r="H233" s="8"/>
    </row>
    <row r="234" spans="1:8">
      <c r="A234" s="23"/>
      <c r="B234" s="24" t="s">
        <v>165</v>
      </c>
      <c r="C234" s="5"/>
      <c r="D234" s="8"/>
      <c r="E234" s="5"/>
      <c r="F234" s="8"/>
      <c r="G234" s="5"/>
      <c r="H234" s="8"/>
    </row>
    <row r="235" spans="1:8">
      <c r="A235" s="23"/>
      <c r="B235" s="24"/>
      <c r="C235" s="45"/>
      <c r="D235" s="46"/>
      <c r="E235" s="45"/>
      <c r="F235" s="46"/>
      <c r="G235" s="45"/>
      <c r="H235" s="46"/>
    </row>
    <row r="236" spans="1:8">
      <c r="A236" s="23"/>
      <c r="B236" s="24"/>
      <c r="C236" s="45"/>
      <c r="D236" s="46"/>
      <c r="E236" s="45"/>
      <c r="F236" s="46"/>
      <c r="G236" s="45"/>
      <c r="H236" s="46"/>
    </row>
    <row r="237" spans="1:8" ht="17">
      <c r="A237" s="103" t="s">
        <v>18</v>
      </c>
      <c r="B237" s="103"/>
      <c r="C237" s="103"/>
      <c r="D237" s="103"/>
      <c r="E237" s="103"/>
      <c r="F237" s="103"/>
      <c r="G237" s="103"/>
      <c r="H237" s="103"/>
    </row>
    <row r="238" spans="1:8" ht="17">
      <c r="A238" s="27"/>
      <c r="B238" s="27"/>
      <c r="C238" s="27"/>
      <c r="D238" s="27"/>
      <c r="E238" s="27"/>
      <c r="F238" s="27"/>
      <c r="G238" s="27"/>
      <c r="H238" s="28"/>
    </row>
    <row r="239" spans="1:8">
      <c r="A239" s="23" t="str">
        <f ca="1">"Respondent's Comments: "&amp;MID(CELL("filename",A1),FIND("]",CELL("filename",A1))+1,256)</f>
        <v>Respondent's Comments: Store 7</v>
      </c>
    </row>
    <row r="240" spans="1:8">
      <c r="B240" s="105"/>
      <c r="C240" s="106"/>
      <c r="D240" s="106"/>
      <c r="E240" s="106"/>
      <c r="F240" s="106"/>
      <c r="G240" s="106"/>
      <c r="H240" s="107"/>
    </row>
    <row r="241" spans="1:8">
      <c r="B241" s="108"/>
      <c r="C241" s="109"/>
      <c r="D241" s="109"/>
      <c r="E241" s="109"/>
      <c r="F241" s="109"/>
      <c r="G241" s="109"/>
      <c r="H241" s="110"/>
    </row>
    <row r="242" spans="1:8">
      <c r="B242" s="108"/>
      <c r="C242" s="109"/>
      <c r="D242" s="109"/>
      <c r="E242" s="109"/>
      <c r="F242" s="109"/>
      <c r="G242" s="109"/>
      <c r="H242" s="110"/>
    </row>
    <row r="243" spans="1:8">
      <c r="B243" s="108"/>
      <c r="C243" s="109"/>
      <c r="D243" s="109"/>
      <c r="E243" s="109"/>
      <c r="F243" s="109"/>
      <c r="G243" s="109"/>
      <c r="H243" s="110"/>
    </row>
    <row r="244" spans="1:8">
      <c r="B244" s="108"/>
      <c r="C244" s="109"/>
      <c r="D244" s="109"/>
      <c r="E244" s="109"/>
      <c r="F244" s="109"/>
      <c r="G244" s="109"/>
      <c r="H244" s="110"/>
    </row>
    <row r="245" spans="1:8">
      <c r="B245" s="108"/>
      <c r="C245" s="109"/>
      <c r="D245" s="109"/>
      <c r="E245" s="109"/>
      <c r="F245" s="109"/>
      <c r="G245" s="109"/>
      <c r="H245" s="110"/>
    </row>
    <row r="246" spans="1:8">
      <c r="B246" s="108"/>
      <c r="C246" s="109"/>
      <c r="D246" s="109"/>
      <c r="E246" s="109"/>
      <c r="F246" s="109"/>
      <c r="G246" s="109"/>
      <c r="H246" s="110"/>
    </row>
    <row r="247" spans="1:8">
      <c r="B247" s="108"/>
      <c r="C247" s="109"/>
      <c r="D247" s="109"/>
      <c r="E247" s="109"/>
      <c r="F247" s="109"/>
      <c r="G247" s="109"/>
      <c r="H247" s="110"/>
    </row>
    <row r="248" spans="1:8">
      <c r="B248" s="111"/>
      <c r="C248" s="112"/>
      <c r="D248" s="112"/>
      <c r="E248" s="112"/>
      <c r="F248" s="112"/>
      <c r="G248" s="112"/>
      <c r="H248" s="113"/>
    </row>
    <row r="249" spans="1:8">
      <c r="A249" s="23"/>
    </row>
    <row r="250" spans="1:8">
      <c r="A250" s="95" t="s">
        <v>260</v>
      </c>
      <c r="B250" s="31"/>
      <c r="C250" s="31"/>
      <c r="D250" s="31"/>
      <c r="E250" s="31"/>
      <c r="F250" s="31"/>
      <c r="G250" s="31"/>
      <c r="H250" s="32" t="str">
        <f ca="1">"end "&amp;MID(CELL("filename",A1),FIND("]",CELL("filename",A1))+1,256)</f>
        <v>end Store 7</v>
      </c>
    </row>
    <row r="251" spans="1:8">
      <c r="A251" s="23"/>
    </row>
    <row r="252" spans="1:8">
      <c r="A252" s="23"/>
    </row>
    <row r="253" spans="1:8">
      <c r="A253" s="23"/>
    </row>
    <row r="254" spans="1:8">
      <c r="A254" s="23"/>
    </row>
    <row r="255" spans="1:8">
      <c r="A255" s="23"/>
    </row>
    <row r="256" spans="1:8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  <row r="426" spans="1:1">
      <c r="A426" s="23"/>
    </row>
    <row r="427" spans="1:1">
      <c r="A427" s="23"/>
    </row>
    <row r="428" spans="1:1">
      <c r="A428" s="23"/>
    </row>
    <row r="429" spans="1:1">
      <c r="A429" s="23"/>
    </row>
    <row r="430" spans="1:1">
      <c r="A430" s="23"/>
    </row>
    <row r="431" spans="1:1">
      <c r="A431" s="23"/>
    </row>
    <row r="432" spans="1:1">
      <c r="A432" s="23"/>
    </row>
    <row r="433" spans="1:1">
      <c r="A433" s="23"/>
    </row>
    <row r="434" spans="1:1">
      <c r="A434" s="23"/>
    </row>
    <row r="435" spans="1:1">
      <c r="A435" s="23"/>
    </row>
    <row r="436" spans="1:1">
      <c r="A436" s="23"/>
    </row>
    <row r="437" spans="1:1">
      <c r="A437" s="23"/>
    </row>
    <row r="438" spans="1:1">
      <c r="A438" s="23"/>
    </row>
    <row r="439" spans="1:1">
      <c r="A439" s="23"/>
    </row>
    <row r="440" spans="1:1">
      <c r="A440" s="23"/>
    </row>
    <row r="441" spans="1:1">
      <c r="A441" s="23"/>
    </row>
    <row r="442" spans="1:1">
      <c r="A442" s="23"/>
    </row>
    <row r="443" spans="1:1">
      <c r="A443" s="23"/>
    </row>
    <row r="444" spans="1:1">
      <c r="A444" s="23"/>
    </row>
    <row r="445" spans="1:1">
      <c r="A445" s="23"/>
    </row>
    <row r="446" spans="1:1">
      <c r="A446" s="23"/>
    </row>
    <row r="447" spans="1:1">
      <c r="A447" s="23"/>
    </row>
    <row r="448" spans="1:1">
      <c r="A448" s="23"/>
    </row>
  </sheetData>
  <sheetProtection sheet="1" selectLockedCells="1"/>
  <mergeCells count="24">
    <mergeCell ref="B240:H248"/>
    <mergeCell ref="F94:G94"/>
    <mergeCell ref="F111:G111"/>
    <mergeCell ref="A134:H134"/>
    <mergeCell ref="A135:H135"/>
    <mergeCell ref="A201:H201"/>
    <mergeCell ref="A237:H237"/>
    <mergeCell ref="F80:G80"/>
    <mergeCell ref="C21:G21"/>
    <mergeCell ref="C22:G22"/>
    <mergeCell ref="D57:E57"/>
    <mergeCell ref="D58:E58"/>
    <mergeCell ref="D59:E59"/>
    <mergeCell ref="D60:E60"/>
    <mergeCell ref="D61:E61"/>
    <mergeCell ref="F62:H62"/>
    <mergeCell ref="A65:H65"/>
    <mergeCell ref="F66:G66"/>
    <mergeCell ref="C20:G20"/>
    <mergeCell ref="A5:I5"/>
    <mergeCell ref="A15:H15"/>
    <mergeCell ref="F17:G17"/>
    <mergeCell ref="C18:G18"/>
    <mergeCell ref="C19:G19"/>
  </mergeCells>
  <phoneticPr fontId="21" type="noConversion"/>
  <conditionalFormatting sqref="C24:C26">
    <cfRule type="containsText" dxfId="10" priority="4" operator="containsText" text="Y/N/DK">
      <formula>NOT(ISERROR(SEARCH("Y/N/DK",C24)))</formula>
    </cfRule>
  </conditionalFormatting>
  <conditionalFormatting sqref="C28">
    <cfRule type="containsText" dxfId="9" priority="5" operator="containsText" text="Y/N/DK">
      <formula>NOT(ISERROR(SEARCH("Y/N/DK",C28)))</formula>
    </cfRule>
  </conditionalFormatting>
  <conditionalFormatting sqref="C31:C33">
    <cfRule type="containsText" dxfId="8" priority="1" operator="containsText" text="Y/N/DK">
      <formula>NOT(ISERROR(SEARCH("Y/N/DK",C31)))</formula>
    </cfRule>
  </conditionalFormatting>
  <conditionalFormatting sqref="C36:C41 C43:C54">
    <cfRule type="containsText" dxfId="7" priority="2" operator="containsText" text="Y/N/DK">
      <formula>NOT(ISERROR(SEARCH("Y/N/DK",C36)))</formula>
    </cfRule>
  </conditionalFormatting>
  <conditionalFormatting sqref="F42:F63">
    <cfRule type="containsText" dxfId="6" priority="11" operator="containsText" text="Y/N/DK">
      <formula>NOT(ISERROR(SEARCH("Y/N/DK",F42)))</formula>
    </cfRule>
  </conditionalFormatting>
  <pageMargins left="0.5" right="0.5" top="0.5" bottom="0.5" header="0.5" footer="0.5"/>
  <pageSetup scale="84" fitToHeight="0" orientation="landscape" horizontalDpi="4294967292" verticalDpi="429496729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I448"/>
  <sheetViews>
    <sheetView showGridLines="0" workbookViewId="0">
      <selection activeCell="C28" sqref="C28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0" width="14.33203125" style="11" customWidth="1"/>
    <col min="11" max="16384" width="10.83203125" style="11"/>
  </cols>
  <sheetData>
    <row r="1" spans="1:9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 customFormat="1" ht="16">
      <c r="A4" s="14"/>
      <c r="B4" s="11"/>
      <c r="C4" s="11"/>
      <c r="D4" s="11"/>
      <c r="E4" s="11"/>
      <c r="F4" s="11"/>
      <c r="G4" s="11"/>
      <c r="H4" s="11"/>
    </row>
    <row r="5" spans="1:9" customFormat="1" ht="24">
      <c r="A5" s="102" t="str">
        <f ca="1">MID(CELL("filename",A1),FIND("]",CELL("filename",A1))+1,256)</f>
        <v>Store 8</v>
      </c>
      <c r="B5" s="102"/>
      <c r="C5" s="102"/>
      <c r="D5" s="102"/>
      <c r="E5" s="102"/>
      <c r="F5" s="102"/>
      <c r="G5" s="102"/>
      <c r="H5" s="102"/>
      <c r="I5" s="102"/>
    </row>
    <row r="6" spans="1:9" customFormat="1" ht="16">
      <c r="A6" s="14"/>
      <c r="B6" s="11"/>
      <c r="C6" s="11"/>
      <c r="D6" s="11"/>
      <c r="E6" s="11"/>
      <c r="F6" s="11"/>
      <c r="G6" s="11"/>
      <c r="H6" s="11"/>
    </row>
    <row r="7" spans="1:9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 customFormat="1" ht="16">
      <c r="A10" s="15"/>
      <c r="B10" s="15"/>
      <c r="C10" s="11"/>
      <c r="D10" s="11"/>
      <c r="E10" s="11"/>
      <c r="F10" s="11"/>
      <c r="G10" s="11"/>
      <c r="H10" s="11"/>
    </row>
    <row r="11" spans="1:9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 customFormat="1" ht="16">
      <c r="A14" s="17"/>
      <c r="B14" s="11"/>
      <c r="C14" s="11"/>
      <c r="D14" s="11"/>
      <c r="E14" s="11"/>
      <c r="F14" s="11"/>
      <c r="G14" s="11"/>
      <c r="H14" s="11"/>
    </row>
    <row r="15" spans="1:9" customFormat="1" ht="17">
      <c r="A15" s="103" t="s">
        <v>39</v>
      </c>
      <c r="B15" s="103"/>
      <c r="C15" s="103"/>
      <c r="D15" s="103"/>
      <c r="E15" s="103"/>
      <c r="F15" s="103"/>
      <c r="G15" s="103"/>
      <c r="H15" s="103"/>
    </row>
    <row r="16" spans="1:9" customFormat="1" ht="16"/>
    <row r="17" spans="1:7">
      <c r="A17" s="23" t="str">
        <f ca="1">MID(CELL("filename",A1),FIND("]",CELL("filename",A1))+1,256)&amp;" attributes as of December 31, "&amp;year</f>
        <v>Store 8 attributes as of December 31, 2024</v>
      </c>
      <c r="F17" s="119"/>
      <c r="G17" s="119"/>
    </row>
    <row r="18" spans="1:7" ht="16">
      <c r="A18" s="23"/>
      <c r="B18" s="24" t="str">
        <f ca="1">"Name of "&amp;MID(CELL("filename",A1),FIND("]",CELL("filename",A1))+1,256)</f>
        <v>Name of Store 8</v>
      </c>
      <c r="C18" s="114"/>
      <c r="D18" s="115"/>
      <c r="E18" s="115"/>
      <c r="F18" s="115"/>
      <c r="G18" s="116"/>
    </row>
    <row r="19" spans="1:7">
      <c r="A19" s="23"/>
      <c r="B19" s="24" t="s">
        <v>40</v>
      </c>
      <c r="C19" s="99"/>
      <c r="D19" s="100"/>
      <c r="E19" s="100"/>
      <c r="F19" s="100"/>
      <c r="G19" s="101"/>
    </row>
    <row r="20" spans="1:7">
      <c r="A20" s="23"/>
      <c r="B20" s="24" t="s">
        <v>41</v>
      </c>
      <c r="C20" s="99"/>
      <c r="D20" s="100"/>
      <c r="E20" s="100"/>
      <c r="F20" s="100"/>
      <c r="G20" s="101"/>
    </row>
    <row r="21" spans="1:7">
      <c r="A21" s="23"/>
      <c r="B21" s="24" t="s">
        <v>42</v>
      </c>
      <c r="C21" s="99"/>
      <c r="D21" s="100"/>
      <c r="E21" s="100"/>
      <c r="F21" s="100"/>
      <c r="G21" s="101"/>
    </row>
    <row r="22" spans="1:7">
      <c r="A22" s="23"/>
      <c r="B22" s="24" t="s">
        <v>43</v>
      </c>
      <c r="C22" s="99"/>
      <c r="D22" s="100"/>
      <c r="E22" s="100"/>
      <c r="F22" s="100"/>
      <c r="G22" s="101"/>
    </row>
    <row r="23" spans="1:7">
      <c r="A23" s="23"/>
      <c r="F23" s="43"/>
      <c r="G23" s="43"/>
    </row>
    <row r="24" spans="1:7" ht="16">
      <c r="A24" s="23"/>
      <c r="B24" s="90" t="str">
        <f>"Was the store new in "&amp;year&amp;"?"</f>
        <v>Was the store new in 2024?</v>
      </c>
      <c r="C24" s="38"/>
      <c r="D24" s="93" t="s">
        <v>258</v>
      </c>
    </row>
    <row r="25" spans="1:7" ht="16">
      <c r="A25" s="23"/>
      <c r="B25" s="91" t="str">
        <f>"If YES, how many operating months in "&amp;year&amp;"?"</f>
        <v>If YES, how many operating months in 2024?</v>
      </c>
      <c r="C25" s="38"/>
      <c r="D25" s="96" t="s">
        <v>262</v>
      </c>
    </row>
    <row r="26" spans="1:7" ht="16">
      <c r="A26" s="23"/>
      <c r="B26" s="91" t="str">
        <f>"If NO, how many years operating by yearend "&amp;year&amp;"?"</f>
        <v>If NO, how many years operating by yearend 2024?</v>
      </c>
      <c r="C26" s="38"/>
      <c r="D26" s="96" t="s">
        <v>263</v>
      </c>
    </row>
    <row r="27" spans="1:7">
      <c r="A27" s="23"/>
      <c r="B27" s="24"/>
      <c r="C27" s="43"/>
      <c r="D27" s="43"/>
    </row>
    <row r="28" spans="1:7" ht="16">
      <c r="A28" s="23"/>
      <c r="B28" s="90" t="s">
        <v>45</v>
      </c>
      <c r="C28" s="80"/>
      <c r="D28" s="98" t="s">
        <v>266</v>
      </c>
    </row>
    <row r="29" spans="1:7">
      <c r="A29" s="23"/>
      <c r="B29" s="24"/>
      <c r="C29" s="43"/>
      <c r="D29" s="44"/>
    </row>
    <row r="30" spans="1:7">
      <c r="A30" s="23"/>
      <c r="B30" s="90" t="s">
        <v>233</v>
      </c>
      <c r="C30" s="43"/>
      <c r="D30" s="44"/>
    </row>
    <row r="31" spans="1:7" ht="16">
      <c r="A31" s="23"/>
      <c r="B31" s="24" t="s">
        <v>234</v>
      </c>
      <c r="C31" s="80"/>
      <c r="D31" s="44" t="s">
        <v>26</v>
      </c>
    </row>
    <row r="32" spans="1:7" ht="16">
      <c r="A32" s="23"/>
      <c r="B32" s="24" t="s">
        <v>235</v>
      </c>
      <c r="C32" s="80"/>
      <c r="D32" s="44" t="s">
        <v>26</v>
      </c>
    </row>
    <row r="33" spans="1:8" ht="16">
      <c r="A33" s="23"/>
      <c r="B33" s="24" t="s">
        <v>236</v>
      </c>
      <c r="C33" s="80"/>
      <c r="D33" s="44" t="s">
        <v>26</v>
      </c>
    </row>
    <row r="34" spans="1:8">
      <c r="A34" s="23"/>
      <c r="B34" s="24"/>
      <c r="C34" s="44"/>
      <c r="D34" s="44"/>
    </row>
    <row r="35" spans="1:8">
      <c r="A35" s="23"/>
      <c r="B35" s="90" t="str">
        <f>"In "&amp;year&amp;" did this store have..."</f>
        <v>In 2024 did this store have...</v>
      </c>
      <c r="C35" s="44"/>
      <c r="D35" s="44"/>
    </row>
    <row r="36" spans="1:8" ht="16">
      <c r="A36" s="23"/>
      <c r="B36" s="24" t="s">
        <v>231</v>
      </c>
      <c r="C36" s="80"/>
      <c r="D36" s="44" t="s">
        <v>26</v>
      </c>
      <c r="H36" s="47"/>
    </row>
    <row r="37" spans="1:8" ht="16">
      <c r="A37" s="23"/>
      <c r="B37" s="24" t="s">
        <v>232</v>
      </c>
      <c r="C37" s="80"/>
      <c r="D37" s="44" t="s">
        <v>26</v>
      </c>
      <c r="H37" s="47"/>
    </row>
    <row r="38" spans="1:8" ht="16">
      <c r="A38" s="23"/>
      <c r="B38" s="24" t="s">
        <v>227</v>
      </c>
      <c r="C38" s="38"/>
      <c r="D38" s="93" t="s">
        <v>21</v>
      </c>
    </row>
    <row r="39" spans="1:8" ht="16">
      <c r="A39" s="23"/>
      <c r="B39" s="24" t="s">
        <v>228</v>
      </c>
      <c r="C39" s="38"/>
      <c r="D39" s="93" t="s">
        <v>21</v>
      </c>
    </row>
    <row r="40" spans="1:8" ht="16">
      <c r="A40" s="23"/>
      <c r="B40" s="24" t="s">
        <v>229</v>
      </c>
      <c r="C40" s="38"/>
      <c r="D40" s="93" t="s">
        <v>21</v>
      </c>
    </row>
    <row r="41" spans="1:8" ht="16">
      <c r="A41" s="23"/>
      <c r="B41" s="24" t="s">
        <v>230</v>
      </c>
      <c r="C41" s="38"/>
      <c r="D41" s="93" t="s">
        <v>21</v>
      </c>
    </row>
    <row r="42" spans="1:8" ht="16">
      <c r="A42" s="23"/>
      <c r="D42" s="93"/>
      <c r="E42" s="24"/>
      <c r="F42" s="37"/>
      <c r="G42" s="44"/>
      <c r="H42" s="47"/>
    </row>
    <row r="43" spans="1:8" ht="16">
      <c r="A43" s="23"/>
      <c r="B43" s="24" t="s">
        <v>245</v>
      </c>
      <c r="C43" s="38"/>
      <c r="D43" s="93" t="s">
        <v>21</v>
      </c>
      <c r="E43" s="24"/>
      <c r="F43" s="37"/>
      <c r="G43" s="37"/>
      <c r="H43" s="37"/>
    </row>
    <row r="44" spans="1:8" ht="16">
      <c r="A44" s="23"/>
      <c r="B44" s="91" t="s">
        <v>238</v>
      </c>
      <c r="C44" s="38"/>
      <c r="D44" s="93" t="s">
        <v>21</v>
      </c>
      <c r="E44" s="24"/>
      <c r="F44" s="37"/>
      <c r="G44" s="37"/>
      <c r="H44" s="37"/>
    </row>
    <row r="45" spans="1:8" ht="16">
      <c r="A45" s="23"/>
      <c r="B45" s="91" t="s">
        <v>239</v>
      </c>
      <c r="C45" s="38"/>
      <c r="D45" s="93" t="s">
        <v>21</v>
      </c>
      <c r="E45" s="24"/>
      <c r="F45" s="37"/>
      <c r="G45" s="37"/>
      <c r="H45" s="37"/>
    </row>
    <row r="46" spans="1:8" ht="16">
      <c r="A46" s="23"/>
      <c r="B46" s="91" t="s">
        <v>240</v>
      </c>
      <c r="C46" s="38"/>
      <c r="D46" s="93" t="s">
        <v>21</v>
      </c>
      <c r="E46" s="24"/>
      <c r="F46" s="37"/>
      <c r="G46" s="37"/>
      <c r="H46" s="37"/>
    </row>
    <row r="47" spans="1:8" ht="16">
      <c r="A47" s="23"/>
      <c r="B47" s="91" t="s">
        <v>246</v>
      </c>
      <c r="C47" s="38"/>
      <c r="D47" s="93" t="s">
        <v>21</v>
      </c>
      <c r="E47" s="24"/>
      <c r="F47" s="37"/>
      <c r="G47" s="37"/>
      <c r="H47" s="37"/>
    </row>
    <row r="48" spans="1:8" ht="16">
      <c r="A48" s="23"/>
      <c r="B48" s="91" t="s">
        <v>241</v>
      </c>
      <c r="C48" s="38"/>
      <c r="D48" s="93" t="s">
        <v>21</v>
      </c>
      <c r="E48" s="24"/>
      <c r="F48" s="37"/>
      <c r="G48" s="37"/>
      <c r="H48" s="37"/>
    </row>
    <row r="49" spans="1:8" ht="16">
      <c r="A49" s="23"/>
      <c r="B49" s="91" t="s">
        <v>242</v>
      </c>
      <c r="C49" s="38"/>
      <c r="D49" s="93" t="s">
        <v>21</v>
      </c>
      <c r="E49" s="24"/>
      <c r="F49" s="37"/>
      <c r="G49" s="37"/>
      <c r="H49" s="37"/>
    </row>
    <row r="50" spans="1:8" ht="16">
      <c r="A50" s="23"/>
      <c r="B50" s="91" t="s">
        <v>243</v>
      </c>
      <c r="C50" s="38"/>
      <c r="D50" s="93" t="s">
        <v>21</v>
      </c>
      <c r="E50" s="24"/>
      <c r="F50" s="37"/>
      <c r="G50" s="37"/>
      <c r="H50" s="37"/>
    </row>
    <row r="51" spans="1:8" ht="16">
      <c r="A51" s="23"/>
      <c r="B51" s="91" t="s">
        <v>244</v>
      </c>
      <c r="C51" s="38"/>
      <c r="D51" s="93" t="s">
        <v>21</v>
      </c>
      <c r="E51" s="24"/>
      <c r="F51" s="37"/>
      <c r="G51" s="37"/>
      <c r="H51" s="37"/>
    </row>
    <row r="52" spans="1:8" ht="16">
      <c r="A52" s="23"/>
      <c r="B52" s="91" t="s">
        <v>247</v>
      </c>
      <c r="C52" s="38"/>
      <c r="D52" s="93" t="s">
        <v>21</v>
      </c>
      <c r="E52" s="24"/>
      <c r="F52" s="37"/>
      <c r="G52" s="37"/>
      <c r="H52" s="37"/>
    </row>
    <row r="53" spans="1:8" ht="16">
      <c r="A53" s="23"/>
      <c r="B53" s="91" t="s">
        <v>248</v>
      </c>
      <c r="C53" s="38"/>
      <c r="D53" s="93" t="s">
        <v>21</v>
      </c>
      <c r="E53" s="24"/>
      <c r="F53" s="37"/>
      <c r="G53" s="37"/>
      <c r="H53" s="37"/>
    </row>
    <row r="54" spans="1:8" ht="16">
      <c r="A54" s="23"/>
      <c r="B54" s="91" t="s">
        <v>249</v>
      </c>
      <c r="C54" s="38"/>
      <c r="D54" s="93" t="s">
        <v>21</v>
      </c>
      <c r="E54" s="24"/>
      <c r="F54" s="37"/>
      <c r="G54" s="37"/>
      <c r="H54" s="37"/>
    </row>
    <row r="55" spans="1:8" ht="16">
      <c r="A55" s="23"/>
      <c r="B55" s="10"/>
      <c r="C55" s="24"/>
      <c r="D55" s="24"/>
      <c r="E55" s="24"/>
      <c r="F55" s="37"/>
      <c r="G55" s="37"/>
      <c r="H55" s="37"/>
    </row>
    <row r="56" spans="1:8" ht="16">
      <c r="A56" s="23"/>
      <c r="B56" s="90" t="s">
        <v>46</v>
      </c>
      <c r="C56" s="46"/>
      <c r="D56" s="46"/>
      <c r="E56" s="24"/>
      <c r="F56" s="37"/>
      <c r="G56" s="44"/>
      <c r="H56" s="47"/>
    </row>
    <row r="57" spans="1:8" ht="16">
      <c r="A57" s="23"/>
      <c r="B57" s="48" t="s">
        <v>237</v>
      </c>
      <c r="C57" s="8"/>
      <c r="D57" s="120" t="s">
        <v>47</v>
      </c>
      <c r="E57" s="120"/>
      <c r="F57" s="37"/>
      <c r="G57" s="44"/>
      <c r="H57" s="47"/>
    </row>
    <row r="58" spans="1:8" ht="16">
      <c r="A58" s="23"/>
      <c r="C58" s="8"/>
      <c r="D58" s="120" t="s">
        <v>48</v>
      </c>
      <c r="E58" s="120"/>
      <c r="F58" s="37"/>
      <c r="G58" s="44"/>
      <c r="H58" s="47"/>
    </row>
    <row r="59" spans="1:8" ht="16">
      <c r="A59" s="23"/>
      <c r="B59" s="10"/>
      <c r="C59" s="8"/>
      <c r="D59" s="120" t="s">
        <v>49</v>
      </c>
      <c r="E59" s="120"/>
      <c r="F59" s="37"/>
      <c r="G59" s="44"/>
      <c r="H59" s="47"/>
    </row>
    <row r="60" spans="1:8" ht="16">
      <c r="A60" s="23"/>
      <c r="B60" s="10"/>
      <c r="C60" s="8"/>
      <c r="D60" s="120" t="s">
        <v>50</v>
      </c>
      <c r="E60" s="120"/>
      <c r="F60" s="37"/>
      <c r="G60" s="44"/>
      <c r="H60" s="47"/>
    </row>
    <row r="61" spans="1:8" ht="16">
      <c r="A61" s="23"/>
      <c r="B61" s="10"/>
      <c r="C61" s="8"/>
      <c r="D61" s="120" t="s">
        <v>51</v>
      </c>
      <c r="E61" s="120"/>
      <c r="F61" s="37"/>
      <c r="G61" s="44"/>
      <c r="H61" s="47"/>
    </row>
    <row r="62" spans="1:8" ht="16">
      <c r="A62" s="23"/>
      <c r="B62" s="10"/>
      <c r="C62" s="8"/>
      <c r="D62" s="26" t="s">
        <v>92</v>
      </c>
      <c r="E62" s="24" t="s">
        <v>221</v>
      </c>
      <c r="F62" s="114"/>
      <c r="G62" s="115"/>
      <c r="H62" s="116"/>
    </row>
    <row r="63" spans="1:8" ht="16">
      <c r="A63" s="23"/>
      <c r="B63" s="10"/>
      <c r="C63" s="24"/>
      <c r="D63" s="24"/>
      <c r="E63" s="24"/>
      <c r="F63" s="37"/>
      <c r="G63" s="37"/>
      <c r="H63" s="37"/>
    </row>
    <row r="64" spans="1:8">
      <c r="A64" s="23"/>
    </row>
    <row r="65" spans="1:8" ht="17">
      <c r="A65" s="103" t="str">
        <f>" Retail Activity at "&amp;C18</f>
        <v xml:space="preserve"> Retail Activity at </v>
      </c>
      <c r="B65" s="103"/>
      <c r="C65" s="103"/>
      <c r="D65" s="103"/>
      <c r="E65" s="103"/>
      <c r="F65" s="103"/>
      <c r="G65" s="103"/>
      <c r="H65" s="103"/>
    </row>
    <row r="66" spans="1:8">
      <c r="A66" s="23" t="str">
        <f>"A. Retail Motor Fuels Sales, CY"&amp;year</f>
        <v>A. Retail Motor Fuels Sales, CY2024</v>
      </c>
      <c r="F66" s="119"/>
      <c r="G66" s="119"/>
    </row>
    <row r="67" spans="1:8" ht="16">
      <c r="A67" s="23"/>
      <c r="C67" s="49" t="s">
        <v>52</v>
      </c>
      <c r="D67" s="50" t="s">
        <v>53</v>
      </c>
      <c r="E67" s="50" t="s">
        <v>54</v>
      </c>
      <c r="F67" s="51" t="s">
        <v>55</v>
      </c>
      <c r="G67" s="51" t="s">
        <v>56</v>
      </c>
      <c r="H67" s="43" t="s">
        <v>57</v>
      </c>
    </row>
    <row r="68" spans="1:8">
      <c r="A68" s="23"/>
      <c r="C68" s="24" t="s">
        <v>58</v>
      </c>
      <c r="D68" s="1"/>
      <c r="E68" s="2"/>
      <c r="F68" s="3"/>
      <c r="G68" s="4"/>
      <c r="H68" s="52">
        <f t="shared" ref="H68:H74" si="0">E68-F68+G68</f>
        <v>0</v>
      </c>
    </row>
    <row r="69" spans="1:8">
      <c r="A69" s="23"/>
      <c r="C69" s="24" t="s">
        <v>59</v>
      </c>
      <c r="D69" s="1"/>
      <c r="E69" s="2"/>
      <c r="F69" s="3"/>
      <c r="G69" s="4"/>
      <c r="H69" s="52">
        <f t="shared" si="0"/>
        <v>0</v>
      </c>
    </row>
    <row r="70" spans="1:8">
      <c r="A70" s="23"/>
      <c r="C70" s="24" t="s">
        <v>60</v>
      </c>
      <c r="D70" s="1"/>
      <c r="E70" s="2"/>
      <c r="F70" s="3"/>
      <c r="G70" s="4"/>
      <c r="H70" s="52">
        <f t="shared" si="0"/>
        <v>0</v>
      </c>
    </row>
    <row r="71" spans="1:8">
      <c r="A71" s="23"/>
      <c r="C71" s="24" t="s">
        <v>61</v>
      </c>
      <c r="D71" s="1"/>
      <c r="E71" s="2"/>
      <c r="F71" s="3"/>
      <c r="G71" s="4"/>
      <c r="H71" s="52">
        <f t="shared" si="0"/>
        <v>0</v>
      </c>
    </row>
    <row r="72" spans="1:8">
      <c r="A72" s="23"/>
      <c r="C72" s="24" t="s">
        <v>261</v>
      </c>
      <c r="D72" s="1"/>
      <c r="E72" s="2"/>
      <c r="F72" s="3"/>
      <c r="G72" s="4"/>
      <c r="H72" s="52">
        <f t="shared" si="0"/>
        <v>0</v>
      </c>
    </row>
    <row r="73" spans="1:8">
      <c r="A73" s="23"/>
      <c r="C73" s="24" t="s">
        <v>62</v>
      </c>
      <c r="D73" s="1"/>
      <c r="E73" s="2"/>
      <c r="F73" s="3"/>
      <c r="G73" s="4"/>
      <c r="H73" s="52">
        <f t="shared" si="0"/>
        <v>0</v>
      </c>
    </row>
    <row r="74" spans="1:8" s="29" customFormat="1">
      <c r="A74" s="23"/>
      <c r="C74" s="24" t="s">
        <v>63</v>
      </c>
      <c r="D74" s="1"/>
      <c r="E74" s="2"/>
      <c r="F74" s="3"/>
      <c r="G74" s="4"/>
      <c r="H74" s="52">
        <f t="shared" si="0"/>
        <v>0</v>
      </c>
    </row>
    <row r="75" spans="1:8">
      <c r="A75" s="23"/>
      <c r="C75" s="49" t="s">
        <v>64</v>
      </c>
      <c r="D75" s="53">
        <f>SUM(D68:D74)</f>
        <v>0</v>
      </c>
      <c r="E75" s="54">
        <f>SUM(E68:E74)</f>
        <v>0</v>
      </c>
      <c r="F75" s="54">
        <f>SUM(F68:F74)</f>
        <v>0</v>
      </c>
      <c r="G75" s="54">
        <f>SUM(G68:G74)</f>
        <v>0</v>
      </c>
      <c r="H75" s="55">
        <f>SUM(H68:H74)</f>
        <v>0</v>
      </c>
    </row>
    <row r="76" spans="1:8">
      <c r="A76" s="23"/>
    </row>
    <row r="77" spans="1:8">
      <c r="A77" s="23"/>
    </row>
    <row r="78" spans="1:8">
      <c r="A78" s="23"/>
    </row>
    <row r="79" spans="1:8">
      <c r="A79" s="23"/>
    </row>
    <row r="80" spans="1:8">
      <c r="A80" s="23" t="str">
        <f>"B. Tobacco Merchandise, CY"&amp;year</f>
        <v>B. Tobacco Merchandise, CY2024</v>
      </c>
      <c r="F80" s="119"/>
      <c r="G80" s="119"/>
    </row>
    <row r="81" spans="1:8" ht="16">
      <c r="A81" s="23"/>
      <c r="E81" s="56" t="s">
        <v>54</v>
      </c>
      <c r="F81" s="43" t="s">
        <v>65</v>
      </c>
      <c r="G81" s="43"/>
      <c r="H81" s="56" t="s">
        <v>57</v>
      </c>
    </row>
    <row r="82" spans="1:8" ht="16">
      <c r="A82" s="23"/>
      <c r="B82" s="49" t="s">
        <v>52</v>
      </c>
      <c r="C82" s="57" t="s">
        <v>66</v>
      </c>
      <c r="D82" s="57" t="s">
        <v>67</v>
      </c>
      <c r="E82" s="58" t="s">
        <v>68</v>
      </c>
      <c r="F82" s="43" t="str">
        <f>E82</f>
        <v>(not incl. taxes)</v>
      </c>
      <c r="G82" s="43" t="s">
        <v>56</v>
      </c>
      <c r="H82" s="43" t="str">
        <f>E82</f>
        <v>(not incl. taxes)</v>
      </c>
    </row>
    <row r="83" spans="1:8">
      <c r="A83" s="23"/>
      <c r="B83" s="59" t="s">
        <v>69</v>
      </c>
      <c r="C83" s="50"/>
      <c r="D83" s="50"/>
      <c r="E83" s="50"/>
      <c r="F83" s="51"/>
      <c r="G83" s="51"/>
      <c r="H83" s="43"/>
    </row>
    <row r="84" spans="1:8">
      <c r="A84" s="23"/>
      <c r="B84" s="24" t="s">
        <v>70</v>
      </c>
      <c r="C84" s="1"/>
      <c r="D84" s="2"/>
      <c r="E84" s="2"/>
      <c r="F84" s="3"/>
      <c r="G84" s="4"/>
      <c r="H84" s="52">
        <f t="shared" ref="H84:H89" si="1">E84-F84+G84</f>
        <v>0</v>
      </c>
    </row>
    <row r="85" spans="1:8">
      <c r="A85" s="23"/>
      <c r="B85" s="24" t="s">
        <v>222</v>
      </c>
      <c r="C85" s="1"/>
      <c r="D85" s="2"/>
      <c r="E85" s="2"/>
      <c r="F85" s="3"/>
      <c r="G85" s="4"/>
      <c r="H85" s="52">
        <f t="shared" si="1"/>
        <v>0</v>
      </c>
    </row>
    <row r="86" spans="1:8">
      <c r="A86" s="23"/>
      <c r="B86" s="24"/>
      <c r="C86" s="60"/>
      <c r="D86" s="60"/>
      <c r="E86" s="61"/>
      <c r="F86" s="62"/>
      <c r="G86" s="63"/>
      <c r="H86" s="64"/>
    </row>
    <row r="87" spans="1:8">
      <c r="A87" s="23"/>
      <c r="B87" s="59" t="s">
        <v>71</v>
      </c>
      <c r="C87" s="60"/>
      <c r="D87" s="60"/>
      <c r="E87" s="61"/>
      <c r="F87" s="62"/>
      <c r="G87" s="63"/>
      <c r="H87" s="64"/>
    </row>
    <row r="88" spans="1:8" ht="16">
      <c r="A88" s="23"/>
      <c r="B88" s="24" t="s">
        <v>72</v>
      </c>
      <c r="C88"/>
      <c r="D88" s="2"/>
      <c r="E88" s="2"/>
      <c r="F88" s="3"/>
      <c r="G88" s="4"/>
      <c r="H88" s="52">
        <f t="shared" si="1"/>
        <v>0</v>
      </c>
    </row>
    <row r="89" spans="1:8" ht="16">
      <c r="A89" s="23"/>
      <c r="B89" s="24" t="s">
        <v>73</v>
      </c>
      <c r="C89"/>
      <c r="D89" s="2"/>
      <c r="E89" s="2"/>
      <c r="F89" s="3"/>
      <c r="G89" s="4"/>
      <c r="H89" s="52">
        <f t="shared" si="1"/>
        <v>0</v>
      </c>
    </row>
    <row r="90" spans="1:8" ht="16">
      <c r="A90" s="23"/>
      <c r="B90" s="24"/>
      <c r="C90"/>
      <c r="D90" s="65"/>
      <c r="E90" s="66"/>
      <c r="F90" s="67"/>
      <c r="G90" s="68"/>
      <c r="H90" s="52"/>
    </row>
    <row r="91" spans="1:8">
      <c r="A91" s="23"/>
      <c r="B91" s="49" t="s">
        <v>74</v>
      </c>
      <c r="C91" s="53">
        <f>SUM(C84:C89)</f>
        <v>0</v>
      </c>
      <c r="D91" s="54"/>
      <c r="E91" s="54">
        <f>SUM(E84:E89)</f>
        <v>0</v>
      </c>
      <c r="F91" s="54">
        <f>SUM(F84:F89)</f>
        <v>0</v>
      </c>
      <c r="G91" s="54">
        <f>SUM(G84:G89)</f>
        <v>0</v>
      </c>
      <c r="H91" s="55">
        <f>SUM(H84:H89)</f>
        <v>0</v>
      </c>
    </row>
    <row r="92" spans="1:8">
      <c r="A92" s="23"/>
    </row>
    <row r="93" spans="1:8">
      <c r="A93" s="23"/>
    </row>
    <row r="94" spans="1:8">
      <c r="A94" s="23" t="str">
        <f>"C. Non-Tobacco Merchandise, CY"&amp;year</f>
        <v>C. Non-Tobacco Merchandise, CY2024</v>
      </c>
      <c r="F94" s="119"/>
      <c r="G94" s="119"/>
    </row>
    <row r="95" spans="1:8" ht="16">
      <c r="A95" s="23"/>
      <c r="C95" s="49"/>
      <c r="D95" s="49"/>
      <c r="E95" s="50" t="s">
        <v>54</v>
      </c>
      <c r="F95" s="51" t="s">
        <v>55</v>
      </c>
      <c r="G95" s="51" t="s">
        <v>56</v>
      </c>
      <c r="H95" s="43" t="s">
        <v>57</v>
      </c>
    </row>
    <row r="96" spans="1:8">
      <c r="A96" s="23"/>
      <c r="D96" s="24" t="s">
        <v>75</v>
      </c>
      <c r="E96" s="2"/>
      <c r="F96" s="3"/>
      <c r="G96" s="4"/>
      <c r="H96" s="52">
        <f>E96-F96+G96</f>
        <v>0</v>
      </c>
    </row>
    <row r="97" spans="1:8">
      <c r="A97" s="23"/>
      <c r="D97" s="24" t="s">
        <v>76</v>
      </c>
      <c r="E97" s="2"/>
      <c r="F97" s="3"/>
      <c r="G97" s="4"/>
      <c r="H97" s="52">
        <f t="shared" ref="H97:H105" si="2">E97-F97+G97</f>
        <v>0</v>
      </c>
    </row>
    <row r="98" spans="1:8">
      <c r="A98" s="23"/>
      <c r="D98" s="24" t="s">
        <v>77</v>
      </c>
      <c r="E98" s="2"/>
      <c r="F98" s="3"/>
      <c r="G98" s="4"/>
      <c r="H98" s="52">
        <f t="shared" si="2"/>
        <v>0</v>
      </c>
    </row>
    <row r="99" spans="1:8">
      <c r="A99" s="23"/>
      <c r="D99" s="24" t="s">
        <v>78</v>
      </c>
      <c r="E99" s="2"/>
      <c r="F99" s="3"/>
      <c r="G99" s="4"/>
      <c r="H99" s="52">
        <f t="shared" si="2"/>
        <v>0</v>
      </c>
    </row>
    <row r="100" spans="1:8">
      <c r="A100" s="23"/>
      <c r="D100" s="24" t="s">
        <v>79</v>
      </c>
      <c r="E100" s="2"/>
      <c r="F100" s="3"/>
      <c r="G100" s="4"/>
      <c r="H100" s="52">
        <f t="shared" si="2"/>
        <v>0</v>
      </c>
    </row>
    <row r="101" spans="1:8">
      <c r="A101" s="23"/>
      <c r="D101" s="24" t="s">
        <v>80</v>
      </c>
      <c r="E101" s="2"/>
      <c r="F101" s="3"/>
      <c r="G101" s="4"/>
      <c r="H101" s="52">
        <f t="shared" si="2"/>
        <v>0</v>
      </c>
    </row>
    <row r="102" spans="1:8">
      <c r="A102" s="23"/>
      <c r="D102" s="24" t="s">
        <v>81</v>
      </c>
      <c r="E102" s="2"/>
      <c r="F102" s="3"/>
      <c r="G102" s="4"/>
      <c r="H102" s="52">
        <f t="shared" si="2"/>
        <v>0</v>
      </c>
    </row>
    <row r="103" spans="1:8">
      <c r="A103" s="23"/>
      <c r="D103" s="24" t="s">
        <v>82</v>
      </c>
      <c r="E103" s="2"/>
      <c r="F103" s="3"/>
      <c r="G103" s="4"/>
      <c r="H103" s="52">
        <f t="shared" si="2"/>
        <v>0</v>
      </c>
    </row>
    <row r="104" spans="1:8">
      <c r="A104" s="23"/>
      <c r="D104" s="24" t="s">
        <v>83</v>
      </c>
      <c r="E104" s="2"/>
      <c r="F104" s="3"/>
      <c r="G104" s="4"/>
      <c r="H104" s="52">
        <f t="shared" si="2"/>
        <v>0</v>
      </c>
    </row>
    <row r="105" spans="1:8">
      <c r="A105" s="23"/>
      <c r="D105" s="24" t="s">
        <v>84</v>
      </c>
      <c r="E105" s="2"/>
      <c r="F105" s="3"/>
      <c r="G105" s="4"/>
      <c r="H105" s="52">
        <f t="shared" si="2"/>
        <v>0</v>
      </c>
    </row>
    <row r="106" spans="1:8">
      <c r="A106" s="23"/>
      <c r="D106" s="49" t="s">
        <v>85</v>
      </c>
      <c r="E106" s="54">
        <f>SUM(E96:E105)</f>
        <v>0</v>
      </c>
      <c r="F106" s="54">
        <f>SUM(F96:F105)</f>
        <v>0</v>
      </c>
      <c r="G106" s="54">
        <f>SUM(G96:G105)</f>
        <v>0</v>
      </c>
      <c r="H106" s="55">
        <f>SUM(H96:H105)</f>
        <v>0</v>
      </c>
    </row>
    <row r="107" spans="1:8">
      <c r="A107" s="23"/>
      <c r="D107" s="49"/>
      <c r="E107" s="54"/>
      <c r="F107" s="54"/>
      <c r="G107" s="54"/>
      <c r="H107" s="55"/>
    </row>
    <row r="108" spans="1:8">
      <c r="A108" s="23"/>
      <c r="D108" s="49" t="s">
        <v>86</v>
      </c>
      <c r="E108" s="54">
        <f>E91+E106</f>
        <v>0</v>
      </c>
      <c r="F108" s="54">
        <f>F91+F106</f>
        <v>0</v>
      </c>
      <c r="G108" s="54">
        <f>G91+G106</f>
        <v>0</v>
      </c>
      <c r="H108" s="55">
        <f>H91+H106</f>
        <v>0</v>
      </c>
    </row>
    <row r="109" spans="1:8">
      <c r="A109" s="23"/>
      <c r="C109" s="49"/>
      <c r="D109" s="49"/>
      <c r="E109" s="69"/>
      <c r="F109" s="69"/>
      <c r="G109" s="69"/>
      <c r="H109" s="69"/>
    </row>
    <row r="110" spans="1:8">
      <c r="A110" s="23"/>
    </row>
    <row r="111" spans="1:8">
      <c r="A111" s="23" t="str">
        <f>"D. Foodservice, CY"&amp;year</f>
        <v>D. Foodservice, CY2024</v>
      </c>
      <c r="F111" s="119"/>
      <c r="G111" s="119"/>
    </row>
    <row r="112" spans="1:8" ht="16">
      <c r="A112" s="23"/>
      <c r="D112" s="49" t="s">
        <v>87</v>
      </c>
      <c r="E112" s="50" t="s">
        <v>54</v>
      </c>
      <c r="F112" s="51" t="s">
        <v>55</v>
      </c>
      <c r="G112" s="51" t="s">
        <v>56</v>
      </c>
      <c r="H112" s="43" t="s">
        <v>57</v>
      </c>
    </row>
    <row r="113" spans="1:8">
      <c r="A113" s="23"/>
      <c r="C113" s="24" t="s">
        <v>88</v>
      </c>
      <c r="E113" s="2"/>
      <c r="F113" s="3"/>
      <c r="G113" s="4"/>
      <c r="H113" s="52">
        <f>E113-F113+G113</f>
        <v>0</v>
      </c>
    </row>
    <row r="114" spans="1:8">
      <c r="A114" s="23"/>
      <c r="C114" s="24" t="s">
        <v>89</v>
      </c>
      <c r="E114" s="2"/>
      <c r="F114" s="3"/>
      <c r="G114" s="4"/>
      <c r="H114" s="52">
        <f>E114-F114+G114</f>
        <v>0</v>
      </c>
    </row>
    <row r="115" spans="1:8">
      <c r="A115" s="23"/>
      <c r="C115" s="24" t="s">
        <v>90</v>
      </c>
      <c r="D115" s="1"/>
      <c r="E115" s="2"/>
      <c r="F115" s="3"/>
      <c r="G115" s="4"/>
      <c r="H115" s="52">
        <f>E115-F115+G115</f>
        <v>0</v>
      </c>
    </row>
    <row r="116" spans="1:8">
      <c r="A116" s="23"/>
      <c r="C116" s="24" t="s">
        <v>91</v>
      </c>
      <c r="D116" s="1"/>
      <c r="E116" s="2"/>
      <c r="F116" s="3"/>
      <c r="G116" s="4"/>
      <c r="H116" s="52">
        <f>E116-F116+G116</f>
        <v>0</v>
      </c>
    </row>
    <row r="117" spans="1:8">
      <c r="A117" s="23"/>
      <c r="C117" s="24" t="s">
        <v>92</v>
      </c>
      <c r="E117" s="2"/>
      <c r="F117" s="3"/>
      <c r="G117" s="4"/>
      <c r="H117" s="52">
        <f>E117-F117+G117</f>
        <v>0</v>
      </c>
    </row>
    <row r="118" spans="1:8">
      <c r="A118" s="23"/>
      <c r="C118" s="49" t="s">
        <v>93</v>
      </c>
      <c r="E118" s="54">
        <f>SUM(E113:E117)</f>
        <v>0</v>
      </c>
      <c r="F118" s="54">
        <f>SUM(F113:F117)</f>
        <v>0</v>
      </c>
      <c r="G118" s="54">
        <f>SUM(G113:G117)</f>
        <v>0</v>
      </c>
      <c r="H118" s="55">
        <f>SUM(H113:H117)</f>
        <v>0</v>
      </c>
    </row>
    <row r="119" spans="1:8">
      <c r="A119" s="23"/>
      <c r="B119" s="49"/>
      <c r="E119" s="69"/>
      <c r="F119" s="69"/>
      <c r="G119" s="69"/>
      <c r="H119" s="69"/>
    </row>
    <row r="120" spans="1:8">
      <c r="A120" s="23"/>
    </row>
    <row r="121" spans="1:8">
      <c r="A121" s="23" t="str">
        <f>"E. Inventory Turns, CY"&amp;year</f>
        <v>E. Inventory Turns, CY2024</v>
      </c>
    </row>
    <row r="122" spans="1:8">
      <c r="A122" s="23"/>
      <c r="B122" s="24" t="s">
        <v>94</v>
      </c>
      <c r="C122" s="5"/>
      <c r="D122" s="70"/>
      <c r="E122" s="70"/>
      <c r="F122" s="70"/>
      <c r="G122" s="70"/>
      <c r="H122" s="70"/>
    </row>
    <row r="123" spans="1:8">
      <c r="A123" s="23"/>
      <c r="B123" s="24" t="s">
        <v>95</v>
      </c>
      <c r="C123" s="5"/>
      <c r="D123" s="70"/>
      <c r="E123" s="70"/>
      <c r="F123" s="70"/>
      <c r="G123" s="70"/>
      <c r="H123" s="70"/>
    </row>
    <row r="124" spans="1:8">
      <c r="A124" s="23"/>
      <c r="B124" s="24" t="s">
        <v>96</v>
      </c>
      <c r="C124" s="5"/>
      <c r="D124" s="70"/>
      <c r="E124" s="70"/>
      <c r="F124" s="70"/>
      <c r="G124" s="70"/>
      <c r="H124" s="70"/>
    </row>
    <row r="125" spans="1:8">
      <c r="A125" s="23"/>
      <c r="B125" s="24" t="s">
        <v>97</v>
      </c>
      <c r="C125" s="5"/>
      <c r="D125" s="70"/>
      <c r="E125" s="70"/>
      <c r="F125" s="70"/>
      <c r="G125" s="70"/>
      <c r="H125" s="70"/>
    </row>
    <row r="126" spans="1:8">
      <c r="A126" s="23"/>
      <c r="B126" s="24" t="s">
        <v>98</v>
      </c>
      <c r="C126" s="5"/>
      <c r="D126" s="70"/>
      <c r="E126" s="70"/>
      <c r="F126" s="70"/>
      <c r="G126" s="70"/>
      <c r="H126" s="70"/>
    </row>
    <row r="127" spans="1:8">
      <c r="A127" s="23"/>
      <c r="C127" s="46"/>
    </row>
    <row r="128" spans="1:8">
      <c r="A128" s="23"/>
      <c r="C128" s="46"/>
    </row>
    <row r="129" spans="1:8">
      <c r="A129" s="23" t="str">
        <f>"F. Customer Transactions, CY"&amp;year</f>
        <v>F. Customer Transactions, CY2024</v>
      </c>
      <c r="C129" s="46"/>
    </row>
    <row r="130" spans="1:8">
      <c r="A130" s="23"/>
      <c r="C130" s="56"/>
      <c r="D130" s="56"/>
      <c r="E130" s="57"/>
      <c r="F130" s="56"/>
      <c r="G130" s="57"/>
      <c r="H130" s="56"/>
    </row>
    <row r="131" spans="1:8">
      <c r="A131" s="23"/>
      <c r="B131" s="24" t="s">
        <v>99</v>
      </c>
      <c r="C131" s="5"/>
      <c r="D131" s="71"/>
      <c r="E131" s="71"/>
      <c r="F131" s="71"/>
      <c r="G131" s="71"/>
      <c r="H131" s="71"/>
    </row>
    <row r="132" spans="1:8">
      <c r="A132" s="23"/>
    </row>
    <row r="133" spans="1:8">
      <c r="A133" s="23"/>
    </row>
    <row r="134" spans="1:8" ht="17">
      <c r="A134" s="121" t="str">
        <f>"Operating Expenses at "&amp;C18</f>
        <v xml:space="preserve">Operating Expenses at </v>
      </c>
      <c r="B134" s="121"/>
      <c r="C134" s="121"/>
      <c r="D134" s="121"/>
      <c r="E134" s="121"/>
      <c r="F134" s="121"/>
      <c r="G134" s="121"/>
      <c r="H134" s="121"/>
    </row>
    <row r="135" spans="1:8" ht="17">
      <c r="A135" s="122" t="s">
        <v>100</v>
      </c>
      <c r="B135" s="122"/>
      <c r="C135" s="122"/>
      <c r="D135" s="122"/>
      <c r="E135" s="122"/>
      <c r="F135" s="122"/>
      <c r="G135" s="122"/>
      <c r="H135" s="122"/>
    </row>
    <row r="136" spans="1:8" ht="16">
      <c r="A136" s="23" t="str">
        <f>"G. Net Gross Profit, CY"&amp;year</f>
        <v>G. Net Gross Profit, CY2024</v>
      </c>
      <c r="H136" s="43" t="s">
        <v>101</v>
      </c>
    </row>
    <row r="137" spans="1:8">
      <c r="A137" s="23"/>
      <c r="G137" s="49" t="s">
        <v>102</v>
      </c>
      <c r="H137" s="52">
        <f>H75+H91+H106+H118</f>
        <v>0</v>
      </c>
    </row>
    <row r="138" spans="1:8">
      <c r="A138" s="23"/>
      <c r="B138" s="11" t="s">
        <v>103</v>
      </c>
      <c r="G138" s="24" t="s">
        <v>104</v>
      </c>
      <c r="H138" s="4"/>
    </row>
    <row r="139" spans="1:8">
      <c r="A139" s="23"/>
      <c r="G139" s="24" t="s">
        <v>105</v>
      </c>
      <c r="H139" s="4"/>
    </row>
    <row r="140" spans="1:8">
      <c r="A140" s="23"/>
      <c r="G140" s="49" t="s">
        <v>106</v>
      </c>
      <c r="H140" s="54">
        <f>H137-H138-H139</f>
        <v>0</v>
      </c>
    </row>
    <row r="141" spans="1:8">
      <c r="A141" s="23"/>
      <c r="G141" s="49"/>
      <c r="H141" s="54"/>
    </row>
    <row r="142" spans="1:8">
      <c r="A142" s="23"/>
      <c r="H142" s="72"/>
    </row>
    <row r="143" spans="1:8" ht="16">
      <c r="A143" s="23" t="str">
        <f>"H. Direct Store Operating Expenses, CY"&amp;year</f>
        <v>H. Direct Store Operating Expenses, CY2024</v>
      </c>
      <c r="H143" s="73" t="s">
        <v>101</v>
      </c>
    </row>
    <row r="144" spans="1:8">
      <c r="A144" s="23"/>
      <c r="G144" s="24" t="s">
        <v>107</v>
      </c>
      <c r="H144" s="4"/>
    </row>
    <row r="145" spans="1:8">
      <c r="A145" s="23"/>
      <c r="B145" s="11" t="s">
        <v>103</v>
      </c>
      <c r="G145" s="24" t="s">
        <v>108</v>
      </c>
      <c r="H145" s="4"/>
    </row>
    <row r="146" spans="1:8">
      <c r="A146" s="23"/>
      <c r="G146" s="24" t="s">
        <v>109</v>
      </c>
      <c r="H146" s="4"/>
    </row>
    <row r="147" spans="1:8">
      <c r="A147" s="23"/>
      <c r="G147" s="24" t="s">
        <v>110</v>
      </c>
      <c r="H147" s="4"/>
    </row>
    <row r="148" spans="1:8">
      <c r="A148" s="23"/>
      <c r="G148" s="24" t="s">
        <v>111</v>
      </c>
      <c r="H148" s="4"/>
    </row>
    <row r="149" spans="1:8">
      <c r="A149" s="23"/>
      <c r="G149" s="24" t="s">
        <v>112</v>
      </c>
      <c r="H149" s="4"/>
    </row>
    <row r="150" spans="1:8">
      <c r="A150" s="23"/>
      <c r="G150" s="24" t="s">
        <v>113</v>
      </c>
      <c r="H150" s="4"/>
    </row>
    <row r="151" spans="1:8">
      <c r="A151" s="23"/>
      <c r="G151" s="24" t="s">
        <v>114</v>
      </c>
      <c r="H151" s="4"/>
    </row>
    <row r="152" spans="1:8">
      <c r="A152" s="23"/>
      <c r="G152" s="24" t="s">
        <v>115</v>
      </c>
      <c r="H152" s="4"/>
    </row>
    <row r="153" spans="1:8">
      <c r="A153" s="23"/>
      <c r="G153" s="24" t="s">
        <v>116</v>
      </c>
      <c r="H153" s="4"/>
    </row>
    <row r="154" spans="1:8">
      <c r="A154" s="23"/>
      <c r="G154" s="24" t="s">
        <v>117</v>
      </c>
      <c r="H154" s="4"/>
    </row>
    <row r="155" spans="1:8">
      <c r="A155" s="23"/>
      <c r="G155" s="24" t="s">
        <v>118</v>
      </c>
      <c r="H155" s="4"/>
    </row>
    <row r="156" spans="1:8">
      <c r="A156" s="23"/>
      <c r="G156" s="24" t="s">
        <v>119</v>
      </c>
      <c r="H156" s="4"/>
    </row>
    <row r="157" spans="1:8">
      <c r="A157" s="23"/>
      <c r="G157" s="24" t="s">
        <v>120</v>
      </c>
      <c r="H157" s="4"/>
    </row>
    <row r="158" spans="1:8">
      <c r="A158" s="23"/>
      <c r="G158" s="24" t="s">
        <v>121</v>
      </c>
      <c r="H158" s="4"/>
    </row>
    <row r="159" spans="1:8">
      <c r="A159" s="23"/>
      <c r="G159" s="24" t="s">
        <v>122</v>
      </c>
      <c r="H159" s="4"/>
    </row>
    <row r="160" spans="1:8">
      <c r="A160" s="23"/>
      <c r="G160" s="24" t="s">
        <v>123</v>
      </c>
      <c r="H160" s="4"/>
    </row>
    <row r="161" spans="1:8">
      <c r="A161" s="23"/>
      <c r="G161" s="24" t="s">
        <v>124</v>
      </c>
      <c r="H161" s="4"/>
    </row>
    <row r="162" spans="1:8">
      <c r="A162" s="23"/>
      <c r="G162" s="24" t="s">
        <v>125</v>
      </c>
      <c r="H162" s="4"/>
    </row>
    <row r="163" spans="1:8">
      <c r="A163" s="23"/>
      <c r="G163" s="24" t="s">
        <v>126</v>
      </c>
      <c r="H163" s="4"/>
    </row>
    <row r="164" spans="1:8">
      <c r="A164" s="23"/>
      <c r="G164" s="24" t="s">
        <v>127</v>
      </c>
      <c r="H164" s="4"/>
    </row>
    <row r="165" spans="1:8">
      <c r="A165" s="23"/>
      <c r="G165" s="24" t="s">
        <v>128</v>
      </c>
      <c r="H165" s="4"/>
    </row>
    <row r="166" spans="1:8">
      <c r="A166" s="23"/>
      <c r="G166" s="24" t="s">
        <v>129</v>
      </c>
      <c r="H166" s="4"/>
    </row>
    <row r="167" spans="1:8">
      <c r="A167" s="23"/>
      <c r="G167" s="24" t="s">
        <v>92</v>
      </c>
      <c r="H167" s="4"/>
    </row>
    <row r="168" spans="1:8">
      <c r="A168" s="23"/>
      <c r="G168" s="49" t="s">
        <v>130</v>
      </c>
      <c r="H168" s="54">
        <f>SUM(H144:H167)</f>
        <v>0</v>
      </c>
    </row>
    <row r="169" spans="1:8">
      <c r="A169" s="23"/>
      <c r="H169" s="72"/>
    </row>
    <row r="170" spans="1:8">
      <c r="A170" s="23"/>
      <c r="H170" s="72"/>
    </row>
    <row r="171" spans="1:8" ht="32">
      <c r="A171" s="23" t="str">
        <f>"I. Other Store Operating Income, CY"&amp;year</f>
        <v>I. Other Store Operating Income, CY2024</v>
      </c>
      <c r="H171" s="73" t="s">
        <v>131</v>
      </c>
    </row>
    <row r="172" spans="1:8">
      <c r="A172" s="23"/>
      <c r="G172" s="24" t="s">
        <v>132</v>
      </c>
      <c r="H172" s="4"/>
    </row>
    <row r="173" spans="1:8">
      <c r="A173" s="23"/>
      <c r="B173" s="11" t="s">
        <v>103</v>
      </c>
      <c r="G173" s="24" t="s">
        <v>133</v>
      </c>
      <c r="H173" s="4"/>
    </row>
    <row r="174" spans="1:8">
      <c r="A174" s="23"/>
      <c r="G174" s="24" t="s">
        <v>134</v>
      </c>
      <c r="H174" s="4"/>
    </row>
    <row r="175" spans="1:8">
      <c r="A175" s="23"/>
      <c r="G175" s="24" t="s">
        <v>135</v>
      </c>
      <c r="H175" s="4"/>
    </row>
    <row r="176" spans="1:8">
      <c r="A176" s="23"/>
      <c r="G176" s="24" t="s">
        <v>136</v>
      </c>
      <c r="H176" s="4"/>
    </row>
    <row r="177" spans="1:8">
      <c r="A177" s="23"/>
      <c r="G177" s="24" t="s">
        <v>137</v>
      </c>
      <c r="H177" s="4"/>
    </row>
    <row r="178" spans="1:8">
      <c r="A178" s="23"/>
      <c r="G178" s="24" t="s">
        <v>138</v>
      </c>
      <c r="H178" s="4"/>
    </row>
    <row r="179" spans="1:8">
      <c r="A179" s="23"/>
      <c r="G179" s="24" t="s">
        <v>139</v>
      </c>
      <c r="H179" s="4"/>
    </row>
    <row r="180" spans="1:8">
      <c r="A180" s="23"/>
      <c r="G180" s="24" t="s">
        <v>140</v>
      </c>
      <c r="H180" s="4"/>
    </row>
    <row r="181" spans="1:8">
      <c r="A181" s="23"/>
      <c r="G181" s="24" t="s">
        <v>141</v>
      </c>
      <c r="H181" s="4"/>
    </row>
    <row r="182" spans="1:8">
      <c r="A182" s="23"/>
      <c r="G182" s="24" t="s">
        <v>142</v>
      </c>
      <c r="H182" s="4"/>
    </row>
    <row r="183" spans="1:8">
      <c r="A183" s="23"/>
      <c r="G183" s="24" t="s">
        <v>143</v>
      </c>
      <c r="H183" s="4"/>
    </row>
    <row r="184" spans="1:8">
      <c r="A184" s="23"/>
      <c r="G184" s="24" t="s">
        <v>144</v>
      </c>
      <c r="H184" s="4"/>
    </row>
    <row r="185" spans="1:8">
      <c r="A185" s="23"/>
      <c r="G185" s="24" t="s">
        <v>145</v>
      </c>
      <c r="H185" s="4"/>
    </row>
    <row r="186" spans="1:8">
      <c r="A186" s="23"/>
      <c r="G186" s="24" t="s">
        <v>146</v>
      </c>
      <c r="H186" s="4"/>
    </row>
    <row r="187" spans="1:8">
      <c r="A187" s="23"/>
      <c r="G187" s="24" t="s">
        <v>147</v>
      </c>
      <c r="H187" s="4"/>
    </row>
    <row r="188" spans="1:8">
      <c r="A188" s="23"/>
      <c r="G188" s="24" t="s">
        <v>92</v>
      </c>
      <c r="H188" s="4"/>
    </row>
    <row r="189" spans="1:8">
      <c r="A189" s="23"/>
      <c r="G189" s="49" t="s">
        <v>148</v>
      </c>
      <c r="H189" s="54">
        <f>SUM(H172:H188)</f>
        <v>0</v>
      </c>
    </row>
    <row r="190" spans="1:8">
      <c r="A190" s="23"/>
      <c r="G190" s="49"/>
      <c r="H190" s="54"/>
    </row>
    <row r="191" spans="1:8">
      <c r="A191" s="23"/>
      <c r="H191" s="72"/>
    </row>
    <row r="192" spans="1:8" ht="16">
      <c r="A192" s="23" t="str">
        <f>"J. Facility Expense, CY"&amp;year</f>
        <v>J. Facility Expense, CY2024</v>
      </c>
      <c r="H192" s="73" t="s">
        <v>101</v>
      </c>
    </row>
    <row r="193" spans="1:8">
      <c r="A193" s="23"/>
      <c r="G193" s="24" t="s">
        <v>149</v>
      </c>
      <c r="H193" s="4"/>
    </row>
    <row r="194" spans="1:8">
      <c r="A194" s="23"/>
      <c r="B194" s="11" t="s">
        <v>103</v>
      </c>
      <c r="G194" s="24" t="s">
        <v>150</v>
      </c>
      <c r="H194" s="4"/>
    </row>
    <row r="195" spans="1:8">
      <c r="A195" s="23"/>
      <c r="G195" s="24" t="s">
        <v>151</v>
      </c>
      <c r="H195" s="4"/>
    </row>
    <row r="196" spans="1:8">
      <c r="A196" s="23"/>
      <c r="G196" s="24" t="s">
        <v>152</v>
      </c>
      <c r="H196" s="4"/>
    </row>
    <row r="197" spans="1:8">
      <c r="A197" s="23"/>
      <c r="G197" s="49" t="s">
        <v>153</v>
      </c>
      <c r="H197" s="54">
        <f>H193+H194+H195-H196</f>
        <v>0</v>
      </c>
    </row>
    <row r="198" spans="1:8">
      <c r="A198" s="23"/>
      <c r="H198" s="72"/>
    </row>
    <row r="199" spans="1:8">
      <c r="A199" s="23"/>
      <c r="G199" s="49" t="s">
        <v>154</v>
      </c>
      <c r="H199" s="54">
        <f>H140-H168+H189-H197</f>
        <v>0</v>
      </c>
    </row>
    <row r="200" spans="1:8">
      <c r="A200" s="23"/>
      <c r="H200" s="74"/>
    </row>
    <row r="201" spans="1:8" ht="17">
      <c r="A201" s="103" t="str">
        <f>"Employment at "&amp;C18</f>
        <v xml:space="preserve">Employment at </v>
      </c>
      <c r="B201" s="103"/>
      <c r="C201" s="103"/>
      <c r="D201" s="103"/>
      <c r="E201" s="103"/>
      <c r="F201" s="103"/>
      <c r="G201" s="103"/>
      <c r="H201" s="103"/>
    </row>
    <row r="202" spans="1:8" ht="17">
      <c r="A202" s="27"/>
      <c r="B202" s="27"/>
      <c r="C202" s="27"/>
      <c r="D202" s="27"/>
      <c r="E202" s="27"/>
      <c r="F202" s="27"/>
      <c r="G202" s="27"/>
      <c r="H202" s="27"/>
    </row>
    <row r="203" spans="1:8">
      <c r="A203" s="23" t="str">
        <f>"K. Employee Count Information as of December 31, "&amp;year</f>
        <v>K. Employee Count Information as of December 31, 2024</v>
      </c>
    </row>
    <row r="204" spans="1:8" ht="16">
      <c r="A204" s="23"/>
      <c r="C204" s="43" t="s">
        <v>155</v>
      </c>
      <c r="D204" s="56" t="s">
        <v>156</v>
      </c>
      <c r="E204" s="56" t="s">
        <v>157</v>
      </c>
      <c r="F204" s="56" t="s">
        <v>158</v>
      </c>
      <c r="G204" s="56" t="s">
        <v>159</v>
      </c>
    </row>
    <row r="205" spans="1:8">
      <c r="A205" s="23"/>
      <c r="B205" s="24" t="str">
        <f>G220&amp;"s as of Dec. 31, "&amp;year</f>
        <v>Associates as of Dec. 31, 2024</v>
      </c>
      <c r="C205" s="6"/>
      <c r="D205" s="7"/>
      <c r="E205" s="7"/>
      <c r="F205" s="7"/>
      <c r="G205" s="7"/>
    </row>
    <row r="206" spans="1:8">
      <c r="A206" s="23"/>
      <c r="B206" s="24" t="str">
        <f>G220&amp;"s Terminated &amp; Quit in "&amp;year</f>
        <v>Associates Terminated &amp; Quit in 2024</v>
      </c>
      <c r="C206" s="6"/>
      <c r="D206" s="75"/>
      <c r="E206" s="76"/>
      <c r="F206" s="76"/>
      <c r="G206" s="77"/>
    </row>
    <row r="207" spans="1:8">
      <c r="A207" s="23"/>
      <c r="B207" s="24" t="str">
        <f>G221&amp;"s as of Dec. 31, "&amp;year</f>
        <v>Lead Associates as of Dec. 31, 2024</v>
      </c>
      <c r="C207" s="6"/>
      <c r="D207" s="7"/>
      <c r="E207" s="7"/>
      <c r="F207" s="7"/>
      <c r="G207" s="7"/>
    </row>
    <row r="208" spans="1:8">
      <c r="A208" s="23"/>
      <c r="B208" s="24" t="str">
        <f>G221&amp;"s Terminated &amp; Quit in "&amp;year</f>
        <v>Lead Associates Terminated &amp; Quit in 2024</v>
      </c>
      <c r="C208" s="6"/>
      <c r="D208" s="75"/>
      <c r="E208" s="76"/>
      <c r="F208" s="76"/>
      <c r="G208" s="77"/>
    </row>
    <row r="209" spans="1:8">
      <c r="A209" s="23"/>
      <c r="B209" s="24" t="str">
        <f>G222&amp;"s as of Dec. 31, "&amp;year</f>
        <v>Assistant Managers as of Dec. 31, 2024</v>
      </c>
      <c r="C209" s="6"/>
      <c r="D209" s="7"/>
      <c r="E209" s="7"/>
      <c r="F209" s="7"/>
      <c r="G209" s="7"/>
    </row>
    <row r="210" spans="1:8">
      <c r="A210" s="23"/>
      <c r="B210" s="24" t="str">
        <f>G222&amp;"s Terminated &amp; Quit in "&amp;year</f>
        <v>Assistant Managers Terminated &amp; Quit in 2024</v>
      </c>
      <c r="C210" s="6"/>
      <c r="D210" s="75"/>
      <c r="E210" s="76"/>
      <c r="F210" s="76"/>
      <c r="G210" s="77"/>
    </row>
    <row r="211" spans="1:8">
      <c r="A211" s="23"/>
      <c r="B211" s="24" t="str">
        <f>G223&amp;"s as of Dec. 31, "&amp;year</f>
        <v>Managers as of Dec. 31, 2024</v>
      </c>
      <c r="C211" s="6"/>
      <c r="D211" s="7"/>
      <c r="E211" s="7"/>
      <c r="F211" s="7"/>
      <c r="G211" s="7"/>
    </row>
    <row r="212" spans="1:8">
      <c r="A212" s="23"/>
      <c r="B212" s="24" t="str">
        <f>G223&amp;"s Terminated &amp; Quit in "&amp;year</f>
        <v>Managers Terminated &amp; Quit in 2024</v>
      </c>
      <c r="C212" s="6"/>
      <c r="D212" s="75"/>
      <c r="E212" s="76"/>
      <c r="F212" s="76"/>
      <c r="G212" s="77"/>
    </row>
    <row r="213" spans="1:8">
      <c r="A213" s="23"/>
      <c r="B213" s="24" t="str">
        <f>G224&amp;"s as of Dec. 31, "&amp;year</f>
        <v xml:space="preserve"> Office, HQ &amp; Others as of Dec. 31, 2024</v>
      </c>
      <c r="C213" s="6"/>
      <c r="D213" s="7"/>
      <c r="E213" s="7"/>
      <c r="F213" s="7"/>
      <c r="G213" s="7"/>
    </row>
    <row r="214" spans="1:8">
      <c r="A214" s="23"/>
      <c r="B214" s="24" t="str">
        <f>G224&amp;"s Terminated &amp; Quit in "&amp;year</f>
        <v xml:space="preserve"> Office, HQ &amp; Others Terminated &amp; Quit in 2024</v>
      </c>
      <c r="C214" s="6"/>
      <c r="D214" s="75"/>
      <c r="E214" s="76"/>
      <c r="F214" s="76"/>
      <c r="G214" s="77"/>
    </row>
    <row r="215" spans="1:8" ht="16">
      <c r="A215" s="23"/>
      <c r="B215" s="49" t="str">
        <f>"Total Employee Count as of Dec. 31, "&amp;year</f>
        <v>Total Employee Count as of Dec. 31, 2024</v>
      </c>
      <c r="C215" s="78">
        <f>C205+C207+C209+C211+C213</f>
        <v>0</v>
      </c>
      <c r="D215" s="78">
        <f>D205+D207+D209+D211+D213</f>
        <v>0</v>
      </c>
      <c r="E215" s="78">
        <f>E205+E207+E209+E211+E213</f>
        <v>0</v>
      </c>
      <c r="F215" s="78">
        <f>F205+F207+F209+F211+F213</f>
        <v>0</v>
      </c>
      <c r="G215" s="78">
        <f>G205+G207+G209+G211+G213</f>
        <v>0</v>
      </c>
    </row>
    <row r="216" spans="1:8" ht="16">
      <c r="A216" s="23"/>
      <c r="B216" s="49" t="str">
        <f>"Total Employees Terminated &amp; Quit in "&amp;year</f>
        <v>Total Employees Terminated &amp; Quit in 2024</v>
      </c>
      <c r="C216" s="78">
        <f>C206+C208+C210+C212+C214</f>
        <v>0</v>
      </c>
      <c r="D216" s="78"/>
      <c r="E216" s="78"/>
      <c r="F216" s="78"/>
      <c r="G216" s="78"/>
    </row>
    <row r="217" spans="1:8">
      <c r="A217" s="23"/>
      <c r="B217" s="49"/>
      <c r="C217" s="45"/>
      <c r="D217" s="45"/>
    </row>
    <row r="218" spans="1:8">
      <c r="A218" s="23"/>
      <c r="B218" s="49"/>
      <c r="C218" s="45"/>
      <c r="D218" s="45"/>
    </row>
    <row r="219" spans="1:8" ht="16">
      <c r="A219" s="23" t="str">
        <f>"L. Labor Hours by Employee Type, CY"&amp;year</f>
        <v>L. Labor Hours by Employee Type, CY2024</v>
      </c>
      <c r="H219" s="43" t="s">
        <v>160</v>
      </c>
    </row>
    <row r="220" spans="1:8">
      <c r="A220" s="23"/>
      <c r="G220" s="24" t="s">
        <v>161</v>
      </c>
      <c r="H220" s="5"/>
    </row>
    <row r="221" spans="1:8">
      <c r="A221" s="23"/>
      <c r="G221" s="24" t="s">
        <v>162</v>
      </c>
      <c r="H221" s="5"/>
    </row>
    <row r="222" spans="1:8">
      <c r="A222" s="23"/>
      <c r="G222" s="24" t="s">
        <v>163</v>
      </c>
      <c r="H222" s="5"/>
    </row>
    <row r="223" spans="1:8">
      <c r="A223" s="23"/>
      <c r="G223" s="24" t="s">
        <v>164</v>
      </c>
      <c r="H223" s="5"/>
    </row>
    <row r="224" spans="1:8">
      <c r="A224" s="23"/>
      <c r="G224" s="24" t="s">
        <v>165</v>
      </c>
      <c r="H224" s="5"/>
    </row>
    <row r="225" spans="1:8">
      <c r="A225" s="23"/>
      <c r="G225" s="49" t="s">
        <v>166</v>
      </c>
      <c r="H225" s="53">
        <f>SUM(H220:H224)</f>
        <v>0</v>
      </c>
    </row>
    <row r="226" spans="1:8">
      <c r="A226" s="23"/>
      <c r="G226" s="49"/>
      <c r="H226" s="69"/>
    </row>
    <row r="227" spans="1:8">
      <c r="A227" s="23"/>
    </row>
    <row r="228" spans="1:8">
      <c r="A228" s="23" t="str">
        <f>"M. Employee Benefit Availability, CY"&amp;year</f>
        <v>M. Employee Benefit Availability, CY2024</v>
      </c>
      <c r="B228" s="49"/>
      <c r="C228" s="45"/>
    </row>
    <row r="229" spans="1:8">
      <c r="A229" s="23"/>
      <c r="B229" s="49"/>
      <c r="C229" s="79" t="s">
        <v>167</v>
      </c>
      <c r="D229" s="56" t="s">
        <v>168</v>
      </c>
      <c r="E229" s="56" t="s">
        <v>169</v>
      </c>
      <c r="F229" s="56" t="s">
        <v>170</v>
      </c>
      <c r="G229" s="56" t="s">
        <v>171</v>
      </c>
      <c r="H229" s="79" t="s">
        <v>172</v>
      </c>
    </row>
    <row r="230" spans="1:8">
      <c r="A230" s="23"/>
      <c r="B230" s="24" t="s">
        <v>161</v>
      </c>
      <c r="C230" s="5"/>
      <c r="D230" s="8"/>
      <c r="E230" s="5"/>
      <c r="F230" s="8"/>
      <c r="G230" s="5"/>
      <c r="H230" s="8"/>
    </row>
    <row r="231" spans="1:8">
      <c r="A231" s="23"/>
      <c r="B231" s="24" t="s">
        <v>162</v>
      </c>
      <c r="C231" s="5"/>
      <c r="D231" s="8"/>
      <c r="E231" s="5"/>
      <c r="F231" s="8"/>
      <c r="G231" s="5"/>
      <c r="H231" s="8"/>
    </row>
    <row r="232" spans="1:8">
      <c r="A232" s="23"/>
      <c r="B232" s="24" t="s">
        <v>163</v>
      </c>
      <c r="C232" s="5"/>
      <c r="D232" s="8"/>
      <c r="E232" s="5"/>
      <c r="F232" s="8"/>
      <c r="G232" s="5"/>
      <c r="H232" s="8"/>
    </row>
    <row r="233" spans="1:8">
      <c r="A233" s="23"/>
      <c r="B233" s="24" t="s">
        <v>164</v>
      </c>
      <c r="C233" s="5"/>
      <c r="D233" s="8"/>
      <c r="E233" s="5"/>
      <c r="F233" s="8"/>
      <c r="G233" s="5"/>
      <c r="H233" s="8"/>
    </row>
    <row r="234" spans="1:8">
      <c r="A234" s="23"/>
      <c r="B234" s="24" t="s">
        <v>165</v>
      </c>
      <c r="C234" s="5"/>
      <c r="D234" s="8"/>
      <c r="E234" s="5"/>
      <c r="F234" s="8"/>
      <c r="G234" s="5"/>
      <c r="H234" s="8"/>
    </row>
    <row r="235" spans="1:8">
      <c r="A235" s="23"/>
      <c r="B235" s="24"/>
      <c r="C235" s="45"/>
      <c r="D235" s="46"/>
      <c r="E235" s="45"/>
      <c r="F235" s="46"/>
      <c r="G235" s="45"/>
      <c r="H235" s="46"/>
    </row>
    <row r="236" spans="1:8">
      <c r="A236" s="23"/>
      <c r="B236" s="24"/>
      <c r="C236" s="45"/>
      <c r="D236" s="46"/>
      <c r="E236" s="45"/>
      <c r="F236" s="46"/>
      <c r="G236" s="45"/>
      <c r="H236" s="46"/>
    </row>
    <row r="237" spans="1:8" ht="17">
      <c r="A237" s="103" t="s">
        <v>18</v>
      </c>
      <c r="B237" s="103"/>
      <c r="C237" s="103"/>
      <c r="D237" s="103"/>
      <c r="E237" s="103"/>
      <c r="F237" s="103"/>
      <c r="G237" s="103"/>
      <c r="H237" s="103"/>
    </row>
    <row r="238" spans="1:8" ht="17">
      <c r="A238" s="27"/>
      <c r="B238" s="27"/>
      <c r="C238" s="27"/>
      <c r="D238" s="27"/>
      <c r="E238" s="27"/>
      <c r="F238" s="27"/>
      <c r="G238" s="27"/>
      <c r="H238" s="28"/>
    </row>
    <row r="239" spans="1:8">
      <c r="A239" s="23" t="str">
        <f ca="1">"Respondent's Comments: "&amp;MID(CELL("filename",A1),FIND("]",CELL("filename",A1))+1,256)</f>
        <v>Respondent's Comments: Store 8</v>
      </c>
    </row>
    <row r="240" spans="1:8">
      <c r="B240" s="105"/>
      <c r="C240" s="106"/>
      <c r="D240" s="106"/>
      <c r="E240" s="106"/>
      <c r="F240" s="106"/>
      <c r="G240" s="106"/>
      <c r="H240" s="107"/>
    </row>
    <row r="241" spans="1:8">
      <c r="B241" s="108"/>
      <c r="C241" s="109"/>
      <c r="D241" s="109"/>
      <c r="E241" s="109"/>
      <c r="F241" s="109"/>
      <c r="G241" s="109"/>
      <c r="H241" s="110"/>
    </row>
    <row r="242" spans="1:8">
      <c r="B242" s="108"/>
      <c r="C242" s="109"/>
      <c r="D242" s="109"/>
      <c r="E242" s="109"/>
      <c r="F242" s="109"/>
      <c r="G242" s="109"/>
      <c r="H242" s="110"/>
    </row>
    <row r="243" spans="1:8">
      <c r="B243" s="108"/>
      <c r="C243" s="109"/>
      <c r="D243" s="109"/>
      <c r="E243" s="109"/>
      <c r="F243" s="109"/>
      <c r="G243" s="109"/>
      <c r="H243" s="110"/>
    </row>
    <row r="244" spans="1:8">
      <c r="B244" s="108"/>
      <c r="C244" s="109"/>
      <c r="D244" s="109"/>
      <c r="E244" s="109"/>
      <c r="F244" s="109"/>
      <c r="G244" s="109"/>
      <c r="H244" s="110"/>
    </row>
    <row r="245" spans="1:8">
      <c r="B245" s="108"/>
      <c r="C245" s="109"/>
      <c r="D245" s="109"/>
      <c r="E245" s="109"/>
      <c r="F245" s="109"/>
      <c r="G245" s="109"/>
      <c r="H245" s="110"/>
    </row>
    <row r="246" spans="1:8">
      <c r="B246" s="108"/>
      <c r="C246" s="109"/>
      <c r="D246" s="109"/>
      <c r="E246" s="109"/>
      <c r="F246" s="109"/>
      <c r="G246" s="109"/>
      <c r="H246" s="110"/>
    </row>
    <row r="247" spans="1:8">
      <c r="B247" s="108"/>
      <c r="C247" s="109"/>
      <c r="D247" s="109"/>
      <c r="E247" s="109"/>
      <c r="F247" s="109"/>
      <c r="G247" s="109"/>
      <c r="H247" s="110"/>
    </row>
    <row r="248" spans="1:8">
      <c r="B248" s="111"/>
      <c r="C248" s="112"/>
      <c r="D248" s="112"/>
      <c r="E248" s="112"/>
      <c r="F248" s="112"/>
      <c r="G248" s="112"/>
      <c r="H248" s="113"/>
    </row>
    <row r="249" spans="1:8">
      <c r="A249" s="23"/>
    </row>
    <row r="250" spans="1:8">
      <c r="A250" s="95" t="s">
        <v>260</v>
      </c>
      <c r="B250" s="31"/>
      <c r="C250" s="31"/>
      <c r="D250" s="31"/>
      <c r="E250" s="31"/>
      <c r="F250" s="31"/>
      <c r="G250" s="31"/>
      <c r="H250" s="32" t="str">
        <f ca="1">"end "&amp;MID(CELL("filename",A1),FIND("]",CELL("filename",A1))+1,256)</f>
        <v>end Store 8</v>
      </c>
    </row>
    <row r="251" spans="1:8">
      <c r="A251" s="23"/>
    </row>
    <row r="252" spans="1:8">
      <c r="A252" s="23"/>
    </row>
    <row r="253" spans="1:8">
      <c r="A253" s="23"/>
    </row>
    <row r="254" spans="1:8">
      <c r="A254" s="23"/>
    </row>
    <row r="255" spans="1:8">
      <c r="A255" s="23"/>
    </row>
    <row r="256" spans="1:8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  <row r="426" spans="1:1">
      <c r="A426" s="23"/>
    </row>
    <row r="427" spans="1:1">
      <c r="A427" s="23"/>
    </row>
    <row r="428" spans="1:1">
      <c r="A428" s="23"/>
    </row>
    <row r="429" spans="1:1">
      <c r="A429" s="23"/>
    </row>
    <row r="430" spans="1:1">
      <c r="A430" s="23"/>
    </row>
    <row r="431" spans="1:1">
      <c r="A431" s="23"/>
    </row>
    <row r="432" spans="1:1">
      <c r="A432" s="23"/>
    </row>
    <row r="433" spans="1:1">
      <c r="A433" s="23"/>
    </row>
    <row r="434" spans="1:1">
      <c r="A434" s="23"/>
    </row>
    <row r="435" spans="1:1">
      <c r="A435" s="23"/>
    </row>
    <row r="436" spans="1:1">
      <c r="A436" s="23"/>
    </row>
    <row r="437" spans="1:1">
      <c r="A437" s="23"/>
    </row>
    <row r="438" spans="1:1">
      <c r="A438" s="23"/>
    </row>
    <row r="439" spans="1:1">
      <c r="A439" s="23"/>
    </row>
    <row r="440" spans="1:1">
      <c r="A440" s="23"/>
    </row>
    <row r="441" spans="1:1">
      <c r="A441" s="23"/>
    </row>
    <row r="442" spans="1:1">
      <c r="A442" s="23"/>
    </row>
    <row r="443" spans="1:1">
      <c r="A443" s="23"/>
    </row>
    <row r="444" spans="1:1">
      <c r="A444" s="23"/>
    </row>
    <row r="445" spans="1:1">
      <c r="A445" s="23"/>
    </row>
    <row r="446" spans="1:1">
      <c r="A446" s="23"/>
    </row>
    <row r="447" spans="1:1">
      <c r="A447" s="23"/>
    </row>
    <row r="448" spans="1:1">
      <c r="A448" s="23"/>
    </row>
  </sheetData>
  <sheetProtection sheet="1" selectLockedCells="1"/>
  <mergeCells count="24">
    <mergeCell ref="B240:H248"/>
    <mergeCell ref="F94:G94"/>
    <mergeCell ref="F111:G111"/>
    <mergeCell ref="A134:H134"/>
    <mergeCell ref="A135:H135"/>
    <mergeCell ref="A201:H201"/>
    <mergeCell ref="A237:H237"/>
    <mergeCell ref="F80:G80"/>
    <mergeCell ref="C21:G21"/>
    <mergeCell ref="C22:G22"/>
    <mergeCell ref="D57:E57"/>
    <mergeCell ref="D58:E58"/>
    <mergeCell ref="D59:E59"/>
    <mergeCell ref="D60:E60"/>
    <mergeCell ref="D61:E61"/>
    <mergeCell ref="F62:H62"/>
    <mergeCell ref="A65:H65"/>
    <mergeCell ref="F66:G66"/>
    <mergeCell ref="C20:G20"/>
    <mergeCell ref="A5:I5"/>
    <mergeCell ref="A15:H15"/>
    <mergeCell ref="F17:G17"/>
    <mergeCell ref="C18:G18"/>
    <mergeCell ref="C19:G19"/>
  </mergeCells>
  <phoneticPr fontId="21" type="noConversion"/>
  <conditionalFormatting sqref="C24:C26">
    <cfRule type="containsText" dxfId="5" priority="4" operator="containsText" text="Y/N/DK">
      <formula>NOT(ISERROR(SEARCH("Y/N/DK",C24)))</formula>
    </cfRule>
  </conditionalFormatting>
  <conditionalFormatting sqref="C28">
    <cfRule type="containsText" dxfId="4" priority="5" operator="containsText" text="Y/N/DK">
      <formula>NOT(ISERROR(SEARCH("Y/N/DK",C28)))</formula>
    </cfRule>
  </conditionalFormatting>
  <conditionalFormatting sqref="C31:C33">
    <cfRule type="containsText" dxfId="3" priority="1" operator="containsText" text="Y/N/DK">
      <formula>NOT(ISERROR(SEARCH("Y/N/DK",C31)))</formula>
    </cfRule>
  </conditionalFormatting>
  <conditionalFormatting sqref="C36:C41 C43:C54">
    <cfRule type="containsText" dxfId="2" priority="2" operator="containsText" text="Y/N/DK">
      <formula>NOT(ISERROR(SEARCH("Y/N/DK",C36)))</formula>
    </cfRule>
  </conditionalFormatting>
  <conditionalFormatting sqref="F42:F63">
    <cfRule type="containsText" dxfId="1" priority="11" operator="containsText" text="Y/N/DK">
      <formula>NOT(ISERROR(SEARCH("Y/N/DK",F42)))</formula>
    </cfRule>
  </conditionalFormatting>
  <pageMargins left="0.5" right="0.5" top="0.5" bottom="0.5" header="0.5" footer="0.5"/>
  <pageSetup scale="84" fitToHeight="0" orientation="landscape" horizontalDpi="4294967292" verticalDpi="429496729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J425"/>
  <sheetViews>
    <sheetView showGridLines="0" workbookViewId="0">
      <selection activeCell="B217" sqref="B217:H225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1" width="14.33203125" style="11" customWidth="1"/>
    <col min="12" max="16384" width="10.83203125" style="11"/>
  </cols>
  <sheetData>
    <row r="1" spans="1:10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10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10" customFormat="1" ht="16">
      <c r="A4" s="14"/>
      <c r="B4" s="11"/>
      <c r="C4" s="11"/>
      <c r="D4" s="11"/>
      <c r="E4" s="11"/>
      <c r="F4" s="11"/>
      <c r="G4" s="11"/>
      <c r="H4" s="11"/>
    </row>
    <row r="5" spans="1:10" customFormat="1" ht="24">
      <c r="A5" s="102" t="str">
        <f ca="1">MID(CELL("filename",A1),FIND("]",CELL("filename",A1))+1,256)</f>
        <v>Summary</v>
      </c>
      <c r="B5" s="102"/>
      <c r="C5" s="102"/>
      <c r="D5" s="102"/>
      <c r="E5" s="102"/>
      <c r="F5" s="102"/>
      <c r="G5" s="102"/>
      <c r="H5" s="102"/>
      <c r="I5" s="102"/>
      <c r="J5" s="83"/>
    </row>
    <row r="6" spans="1:10" customFormat="1" ht="16">
      <c r="A6" s="14"/>
      <c r="B6" s="11"/>
      <c r="C6" s="11"/>
      <c r="D6" s="11"/>
      <c r="E6" s="11"/>
      <c r="F6" s="11"/>
      <c r="G6" s="11"/>
      <c r="H6" s="11"/>
    </row>
    <row r="7" spans="1:10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10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10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10" customFormat="1" ht="16">
      <c r="A10" s="15"/>
      <c r="B10" s="15"/>
      <c r="C10" s="11"/>
      <c r="D10" s="11"/>
      <c r="E10" s="11"/>
      <c r="F10" s="11"/>
      <c r="G10" s="11"/>
      <c r="H10" s="11"/>
    </row>
    <row r="11" spans="1:10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10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10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10" customFormat="1" ht="16">
      <c r="A14" s="17"/>
      <c r="B14" s="11"/>
      <c r="C14" s="11"/>
      <c r="D14" s="11"/>
      <c r="E14" s="11"/>
      <c r="F14" s="11"/>
      <c r="G14" s="11"/>
      <c r="H14" s="11"/>
    </row>
    <row r="15" spans="1:10" customFormat="1" ht="17">
      <c r="A15" s="103" t="str">
        <f ca="1">"Store Attributes "&amp;MID(CELL("filename",A1),FIND("]",CELL("filename",A1))+1,256)</f>
        <v>Store Attributes Summary</v>
      </c>
      <c r="B15" s="103"/>
      <c r="C15" s="103"/>
      <c r="D15" s="103"/>
      <c r="E15" s="103"/>
      <c r="F15" s="103"/>
      <c r="G15" s="103"/>
      <c r="H15" s="103"/>
    </row>
    <row r="16" spans="1:10" customFormat="1" ht="16"/>
    <row r="17" spans="1:8">
      <c r="A17" s="23" t="str">
        <f ca="1">MID(CELL("filename",A1),FIND("]",CELL("filename",A1))+1,256)&amp;" attributes as of December 31, "&amp;year</f>
        <v>Summary attributes as of December 31, 2024</v>
      </c>
      <c r="F17" s="119"/>
      <c r="G17" s="119"/>
    </row>
    <row r="18" spans="1:8">
      <c r="A18" s="23"/>
      <c r="F18" s="43"/>
      <c r="G18" s="43"/>
    </row>
    <row r="19" spans="1:8" ht="16">
      <c r="A19" s="23"/>
      <c r="C19" s="56" t="s">
        <v>180</v>
      </c>
      <c r="D19" s="56" t="str">
        <f>"New in "&amp;year</f>
        <v>New in 2024</v>
      </c>
      <c r="E19" s="56" t="s">
        <v>181</v>
      </c>
      <c r="F19" s="43" t="s">
        <v>182</v>
      </c>
      <c r="G19" s="119" t="s">
        <v>52</v>
      </c>
      <c r="H19" s="119"/>
    </row>
    <row r="20" spans="1:8">
      <c r="A20" s="23"/>
      <c r="B20" s="24" t="s">
        <v>183</v>
      </c>
      <c r="C20" s="11" t="str">
        <f ca="1">IF(ISBLANK(INDIRECT("'"&amp;B20&amp;"'!C18")),"",INDIRECT("'"&amp;B20&amp;"'!C18"))</f>
        <v/>
      </c>
      <c r="D20" s="46">
        <f t="shared" ref="D20:D27" ca="1" si="0">IF(INDIRECT("'"&amp;$B20&amp;"'!F24")="Y/N/DK","",INDIRECT("'"&amp;$B20&amp;"'!F24"))</f>
        <v>0</v>
      </c>
      <c r="E20" s="84">
        <f ca="1">IF(INDIRECT("'"&amp;$B20&amp;"'!F26")="Y/N/DK","",INDIRECT("'"&amp;$B20&amp;"'!F26"))</f>
        <v>0</v>
      </c>
      <c r="F20" s="84">
        <f ca="1">IF(INDIRECT("'"&amp;$B20&amp;"'!F28")="Y/N/DK","",INDIRECT("'"&amp;$B20&amp;"'!F28"))</f>
        <v>0</v>
      </c>
      <c r="G20" s="123" t="str">
        <f ca="1">IF(COUNTBLANK(INDIRECT("'"&amp;B20&amp;"'!C30:c35"))&lt;&gt;5,"",IF(VLOOKUP("x",INDIRECT("'"&amp;B20&amp;"'!$C$30:$E$35"),2)&lt;&gt;"Other",VLOOKUP("x",INDIRECT("'"&amp;B20&amp;"'!$C$30:$E$35"),2), "Other - "&amp;INDIRECT("'"&amp;B20&amp;"'!F35")))</f>
        <v/>
      </c>
      <c r="H20" s="123"/>
    </row>
    <row r="21" spans="1:8">
      <c r="A21" s="23"/>
      <c r="B21" s="24" t="s">
        <v>184</v>
      </c>
      <c r="C21" s="11" t="str">
        <f t="shared" ref="C21:C27" ca="1" si="1">IF(ISBLANK(INDIRECT("'"&amp;B21&amp;"'!C18")),"",INDIRECT("'"&amp;B21&amp;"'!C18"))</f>
        <v/>
      </c>
      <c r="D21" s="46">
        <f t="shared" ca="1" si="0"/>
        <v>0</v>
      </c>
      <c r="E21" s="84">
        <f t="shared" ref="E21:E27" ca="1" si="2">IF(INDIRECT("'"&amp;$B21&amp;"'!F26")="Y/N/DK","",INDIRECT("'"&amp;$B21&amp;"'!F26"))</f>
        <v>0</v>
      </c>
      <c r="F21" s="84">
        <f t="shared" ref="F21:F27" ca="1" si="3">IF(INDIRECT("'"&amp;$B21&amp;"'!F28")="Y/N/DK","",INDIRECT("'"&amp;$B21&amp;"'!F28"))</f>
        <v>0</v>
      </c>
      <c r="G21" s="123" t="str">
        <f t="shared" ref="G21:G27" ca="1" si="4">IF(COUNTBLANK(INDIRECT("'"&amp;B21&amp;"'!C30:c35"))&lt;&gt;5,"",IF(VLOOKUP("x",INDIRECT("'"&amp;B21&amp;"'!$C$30:$E$35"),2)&lt;&gt;"Other",VLOOKUP("x",INDIRECT("'"&amp;B21&amp;"'!$C$30:$E$35"),2), "Other - "&amp;INDIRECT("'"&amp;B21&amp;"'!F35")))</f>
        <v/>
      </c>
      <c r="H21" s="123"/>
    </row>
    <row r="22" spans="1:8">
      <c r="A22" s="23"/>
      <c r="B22" s="24" t="s">
        <v>185</v>
      </c>
      <c r="C22" s="11" t="str">
        <f t="shared" ca="1" si="1"/>
        <v/>
      </c>
      <c r="D22" s="46">
        <f t="shared" ca="1" si="0"/>
        <v>0</v>
      </c>
      <c r="E22" s="84">
        <f t="shared" ca="1" si="2"/>
        <v>0</v>
      </c>
      <c r="F22" s="84">
        <f t="shared" ca="1" si="3"/>
        <v>0</v>
      </c>
      <c r="G22" s="123" t="str">
        <f t="shared" ca="1" si="4"/>
        <v/>
      </c>
      <c r="H22" s="123"/>
    </row>
    <row r="23" spans="1:8">
      <c r="A23" s="23"/>
      <c r="B23" s="24" t="s">
        <v>186</v>
      </c>
      <c r="C23" s="11" t="str">
        <f t="shared" ca="1" si="1"/>
        <v/>
      </c>
      <c r="D23" s="46">
        <f t="shared" ca="1" si="0"/>
        <v>0</v>
      </c>
      <c r="E23" s="84">
        <f t="shared" ca="1" si="2"/>
        <v>0</v>
      </c>
      <c r="F23" s="84">
        <f t="shared" ca="1" si="3"/>
        <v>0</v>
      </c>
      <c r="G23" s="123" t="str">
        <f t="shared" ca="1" si="4"/>
        <v/>
      </c>
      <c r="H23" s="123"/>
    </row>
    <row r="24" spans="1:8">
      <c r="A24" s="23"/>
      <c r="B24" s="24" t="s">
        <v>187</v>
      </c>
      <c r="C24" s="11" t="str">
        <f t="shared" ca="1" si="1"/>
        <v/>
      </c>
      <c r="D24" s="46">
        <f t="shared" ca="1" si="0"/>
        <v>0</v>
      </c>
      <c r="E24" s="84">
        <f t="shared" ca="1" si="2"/>
        <v>0</v>
      </c>
      <c r="F24" s="84">
        <f t="shared" ca="1" si="3"/>
        <v>0</v>
      </c>
      <c r="G24" s="123" t="str">
        <f t="shared" ca="1" si="4"/>
        <v/>
      </c>
      <c r="H24" s="123"/>
    </row>
    <row r="25" spans="1:8">
      <c r="A25" s="23"/>
      <c r="B25" s="24" t="s">
        <v>188</v>
      </c>
      <c r="C25" s="11" t="str">
        <f t="shared" ca="1" si="1"/>
        <v/>
      </c>
      <c r="D25" s="46">
        <f t="shared" ca="1" si="0"/>
        <v>0</v>
      </c>
      <c r="E25" s="84">
        <f t="shared" ca="1" si="2"/>
        <v>0</v>
      </c>
      <c r="F25" s="84">
        <f t="shared" ca="1" si="3"/>
        <v>0</v>
      </c>
      <c r="G25" s="123" t="str">
        <f t="shared" ca="1" si="4"/>
        <v/>
      </c>
      <c r="H25" s="123"/>
    </row>
    <row r="26" spans="1:8">
      <c r="A26" s="23"/>
      <c r="B26" s="24" t="s">
        <v>189</v>
      </c>
      <c r="C26" s="11" t="str">
        <f t="shared" ca="1" si="1"/>
        <v/>
      </c>
      <c r="D26" s="46">
        <f t="shared" ca="1" si="0"/>
        <v>0</v>
      </c>
      <c r="E26" s="84">
        <f t="shared" ca="1" si="2"/>
        <v>0</v>
      </c>
      <c r="F26" s="84">
        <f t="shared" ca="1" si="3"/>
        <v>0</v>
      </c>
      <c r="G26" s="123" t="str">
        <f t="shared" ca="1" si="4"/>
        <v/>
      </c>
      <c r="H26" s="123"/>
    </row>
    <row r="27" spans="1:8">
      <c r="A27" s="23"/>
      <c r="B27" s="24" t="s">
        <v>190</v>
      </c>
      <c r="C27" s="11" t="str">
        <f t="shared" ca="1" si="1"/>
        <v/>
      </c>
      <c r="D27" s="46">
        <f t="shared" ca="1" si="0"/>
        <v>0</v>
      </c>
      <c r="E27" s="84">
        <f t="shared" ca="1" si="2"/>
        <v>0</v>
      </c>
      <c r="F27" s="84">
        <f t="shared" ca="1" si="3"/>
        <v>0</v>
      </c>
      <c r="G27" s="123" t="str">
        <f t="shared" ca="1" si="4"/>
        <v/>
      </c>
      <c r="H27" s="123"/>
    </row>
    <row r="28" spans="1:8">
      <c r="A28" s="23"/>
      <c r="E28" s="85">
        <f ca="1">SUM(E20:E27)</f>
        <v>0</v>
      </c>
      <c r="F28" s="85">
        <f ca="1">SUM(F20:F27)</f>
        <v>0</v>
      </c>
      <c r="G28" s="43"/>
    </row>
    <row r="29" spans="1:8" ht="16">
      <c r="A29" s="23"/>
      <c r="B29" s="10"/>
      <c r="C29" s="24"/>
      <c r="D29" s="24"/>
      <c r="E29" s="24"/>
      <c r="F29" s="37"/>
      <c r="G29" s="37"/>
      <c r="H29" s="37"/>
    </row>
    <row r="30" spans="1:8">
      <c r="A30" s="23"/>
    </row>
    <row r="31" spans="1:8">
      <c r="A31" s="23"/>
    </row>
    <row r="32" spans="1:8">
      <c r="A32" s="23"/>
    </row>
    <row r="33" spans="1:9">
      <c r="A33" s="23"/>
    </row>
    <row r="34" spans="1:9">
      <c r="A34" s="23"/>
    </row>
    <row r="35" spans="1:9">
      <c r="A35" s="23"/>
    </row>
    <row r="36" spans="1:9">
      <c r="A36" s="23"/>
    </row>
    <row r="37" spans="1:9">
      <c r="A37" s="23"/>
    </row>
    <row r="38" spans="1:9" ht="17">
      <c r="A38" s="103" t="str">
        <f ca="1">"Retail Activity "&amp;MID(CELL("filename",A1),FIND("]",CELL("filename",A1))+1,256)</f>
        <v>Retail Activity Summary</v>
      </c>
      <c r="B38" s="103"/>
      <c r="C38" s="103"/>
      <c r="D38" s="103"/>
      <c r="E38" s="103"/>
      <c r="F38" s="103"/>
      <c r="G38" s="103"/>
      <c r="H38" s="103"/>
    </row>
    <row r="39" spans="1:9">
      <c r="A39" s="23" t="str">
        <f>"A. Retail Motor Fuels Sales, CY"&amp;year</f>
        <v>A. Retail Motor Fuels Sales, CY2024</v>
      </c>
      <c r="F39" s="119"/>
      <c r="G39" s="119"/>
    </row>
    <row r="40" spans="1:9" ht="16">
      <c r="A40" s="23"/>
      <c r="C40" s="49" t="s">
        <v>52</v>
      </c>
      <c r="D40" s="57" t="s">
        <v>53</v>
      </c>
      <c r="E40" s="57" t="s">
        <v>54</v>
      </c>
      <c r="F40" s="43" t="s">
        <v>55</v>
      </c>
      <c r="G40" s="43" t="s">
        <v>56</v>
      </c>
      <c r="H40" s="43" t="s">
        <v>57</v>
      </c>
      <c r="I40" s="29" t="s">
        <v>191</v>
      </c>
    </row>
    <row r="41" spans="1:9">
      <c r="A41" s="23"/>
      <c r="C41" s="24" t="s">
        <v>58</v>
      </c>
      <c r="D41" s="60">
        <f>'Store 1'!D68+'Store 2'!D68+'Store 3'!D68+'Store 4'!D68+'Store 5'!D68+'Store 6'!D68+'Store 7'!D68+'Store 7'!D68</f>
        <v>0</v>
      </c>
      <c r="E41" s="66">
        <f>'Store 1'!E68+'Store 2'!E68+'Store 3'!E68+'Store 4'!E68+'Store 5'!E68+'Store 6'!E68+'Store 7'!E68+'Store 7'!E68</f>
        <v>0</v>
      </c>
      <c r="F41" s="66">
        <f>'Store 1'!F68+'Store 2'!F68+'Store 3'!F68+'Store 4'!F68+'Store 5'!F68+'Store 6'!F68+'Store 7'!F68+'Store 7'!F68</f>
        <v>0</v>
      </c>
      <c r="G41" s="66">
        <f>'Store 1'!G68+'Store 2'!G68+'Store 3'!G68+'Store 4'!G68+'Store 5'!G68+'Store 6'!G68+'Store 7'!G68+'Store 7'!G68</f>
        <v>0</v>
      </c>
      <c r="H41" s="66">
        <f>'Store 1'!H68+'Store 2'!H68+'Store 3'!H68+'Store 4'!H68+'Store 5'!H68+'Store 6'!H68+'Store 7'!H68+'Store 7'!H68</f>
        <v>0</v>
      </c>
      <c r="I41" s="46">
        <f>NOT(ISBLANK('Store 1'!E68))+NOT(ISBLANK('Store 2'!E68))+NOT(ISBLANK('Store 3'!E68))+NOT(ISBLANK('Store 4'!E68))+NOT(ISBLANK('Store 5'!E68))+NOT(ISBLANK('Store 6'!E68))+NOT(ISBLANK('Store 7'!E68))+NOT(ISBLANK('Store 8'!E68))</f>
        <v>0</v>
      </c>
    </row>
    <row r="42" spans="1:9">
      <c r="A42" s="23"/>
      <c r="C42" s="24" t="s">
        <v>59</v>
      </c>
      <c r="D42" s="60">
        <f>'Store 1'!D69+'Store 2'!D69+'Store 3'!D69+'Store 4'!D69+'Store 5'!D69+'Store 6'!D69+'Store 7'!D69+'Store 7'!D69</f>
        <v>0</v>
      </c>
      <c r="E42" s="66">
        <f>'Store 1'!E69+'Store 2'!E69+'Store 3'!E69+'Store 4'!E69+'Store 5'!E69+'Store 6'!E69+'Store 7'!E69+'Store 7'!E69</f>
        <v>0</v>
      </c>
      <c r="F42" s="66">
        <f>'Store 1'!F69+'Store 2'!F69+'Store 3'!F69+'Store 4'!F69+'Store 5'!F69+'Store 6'!F69+'Store 7'!F69+'Store 7'!F69</f>
        <v>0</v>
      </c>
      <c r="G42" s="66">
        <f>'Store 1'!G69+'Store 2'!G69+'Store 3'!G69+'Store 4'!G69+'Store 5'!G69+'Store 6'!G69+'Store 7'!G69+'Store 7'!G69</f>
        <v>0</v>
      </c>
      <c r="H42" s="66">
        <f>'Store 1'!H69+'Store 2'!H69+'Store 3'!H69+'Store 4'!H69+'Store 5'!H69+'Store 6'!H69+'Store 7'!H69+'Store 7'!H69</f>
        <v>0</v>
      </c>
      <c r="I42" s="46">
        <f>NOT(ISBLANK('Store 1'!E69))+NOT(ISBLANK('Store 2'!E69))+NOT(ISBLANK('Store 3'!E69))+NOT(ISBLANK('Store 4'!E69))+NOT(ISBLANK('Store 5'!E69))+NOT(ISBLANK('Store 6'!E69))+NOT(ISBLANK('Store 7'!E69))+NOT(ISBLANK('Store 8'!E69))</f>
        <v>0</v>
      </c>
    </row>
    <row r="43" spans="1:9">
      <c r="A43" s="23"/>
      <c r="C43" s="24" t="s">
        <v>60</v>
      </c>
      <c r="D43" s="60">
        <f>'Store 1'!D70+'Store 2'!D70+'Store 3'!D70+'Store 4'!D70+'Store 5'!D70+'Store 6'!D70+'Store 7'!D70+'Store 7'!D70</f>
        <v>0</v>
      </c>
      <c r="E43" s="66">
        <f>'Store 1'!E70+'Store 2'!E70+'Store 3'!E70+'Store 4'!E70+'Store 5'!E70+'Store 6'!E70+'Store 7'!E70+'Store 7'!E70</f>
        <v>0</v>
      </c>
      <c r="F43" s="66">
        <f>'Store 1'!F70+'Store 2'!F70+'Store 3'!F70+'Store 4'!F70+'Store 5'!F70+'Store 6'!F70+'Store 7'!F70+'Store 7'!F70</f>
        <v>0</v>
      </c>
      <c r="G43" s="66">
        <f>'Store 1'!G70+'Store 2'!G70+'Store 3'!G70+'Store 4'!G70+'Store 5'!G70+'Store 6'!G70+'Store 7'!G70+'Store 7'!G70</f>
        <v>0</v>
      </c>
      <c r="H43" s="66">
        <f>'Store 1'!H70+'Store 2'!H70+'Store 3'!H70+'Store 4'!H70+'Store 5'!H70+'Store 6'!H70+'Store 7'!H70+'Store 7'!H70</f>
        <v>0</v>
      </c>
      <c r="I43" s="46">
        <f>NOT(ISBLANK('Store 1'!E70))+NOT(ISBLANK('Store 2'!E70))+NOT(ISBLANK('Store 3'!E70))+NOT(ISBLANK('Store 4'!E70))+NOT(ISBLANK('Store 5'!E70))+NOT(ISBLANK('Store 6'!E70))+NOT(ISBLANK('Store 7'!E70))+NOT(ISBLANK('Store 8'!E70))</f>
        <v>0</v>
      </c>
    </row>
    <row r="44" spans="1:9">
      <c r="A44" s="23"/>
      <c r="C44" s="24" t="s">
        <v>61</v>
      </c>
      <c r="D44" s="60">
        <f>'Store 1'!D71+'Store 2'!D71+'Store 3'!D71+'Store 4'!D71+'Store 5'!D71+'Store 6'!D71+'Store 7'!D71+'Store 7'!D71</f>
        <v>0</v>
      </c>
      <c r="E44" s="66">
        <f>'Store 1'!E71+'Store 2'!E71+'Store 3'!E71+'Store 4'!E71+'Store 5'!E71+'Store 6'!E71+'Store 7'!E71+'Store 7'!E71</f>
        <v>0</v>
      </c>
      <c r="F44" s="66">
        <f>'Store 1'!F71+'Store 2'!F71+'Store 3'!F71+'Store 4'!F71+'Store 5'!F71+'Store 6'!F71+'Store 7'!F71+'Store 7'!F71</f>
        <v>0</v>
      </c>
      <c r="G44" s="66">
        <f>'Store 1'!G71+'Store 2'!G71+'Store 3'!G71+'Store 4'!G71+'Store 5'!G71+'Store 6'!G71+'Store 7'!G71+'Store 7'!G71</f>
        <v>0</v>
      </c>
      <c r="H44" s="66">
        <f>'Store 1'!H71+'Store 2'!H71+'Store 3'!H71+'Store 4'!H71+'Store 5'!H71+'Store 6'!H71+'Store 7'!H71+'Store 7'!H71</f>
        <v>0</v>
      </c>
      <c r="I44" s="46">
        <f>NOT(ISBLANK('Store 1'!E71))+NOT(ISBLANK('Store 2'!E71))+NOT(ISBLANK('Store 3'!E71))+NOT(ISBLANK('Store 4'!E71))+NOT(ISBLANK('Store 5'!E71))+NOT(ISBLANK('Store 6'!E71))+NOT(ISBLANK('Store 7'!E71))+NOT(ISBLANK('Store 8'!E71))</f>
        <v>0</v>
      </c>
    </row>
    <row r="45" spans="1:9">
      <c r="A45" s="23"/>
      <c r="C45" s="24" t="s">
        <v>264</v>
      </c>
      <c r="D45" s="60">
        <f>'Store 1'!D72+'Store 2'!D72+'Store 3'!D72+'Store 4'!D72+'Store 5'!D72+'Store 6'!D72+'Store 7'!D72+'Store 7'!D72</f>
        <v>0</v>
      </c>
      <c r="E45" s="66">
        <f>'Store 1'!E72+'Store 2'!E72+'Store 3'!E72+'Store 4'!E72+'Store 5'!E72+'Store 6'!E72+'Store 7'!E72+'Store 7'!E72</f>
        <v>0</v>
      </c>
      <c r="F45" s="66">
        <f>'Store 1'!F72+'Store 2'!F72+'Store 3'!F72+'Store 4'!F72+'Store 5'!F72+'Store 6'!F72+'Store 7'!F72+'Store 7'!F72</f>
        <v>0</v>
      </c>
      <c r="G45" s="66">
        <f>'Store 1'!G72+'Store 2'!G72+'Store 3'!G72+'Store 4'!G72+'Store 5'!G72+'Store 6'!G72+'Store 7'!G72+'Store 7'!G72</f>
        <v>0</v>
      </c>
      <c r="H45" s="66">
        <f>'Store 1'!H72+'Store 2'!H72+'Store 3'!H72+'Store 4'!H72+'Store 5'!H72+'Store 6'!H72+'Store 7'!H72+'Store 7'!H72</f>
        <v>0</v>
      </c>
      <c r="I45" s="46">
        <f>NOT(ISBLANK('Store 1'!E72))+NOT(ISBLANK('Store 2'!E72))+NOT(ISBLANK('Store 3'!E72))+NOT(ISBLANK('Store 4'!E72))+NOT(ISBLANK('Store 5'!E72))+NOT(ISBLANK('Store 6'!E72))+NOT(ISBLANK('Store 7'!E72))+NOT(ISBLANK('Store 8'!E72))</f>
        <v>0</v>
      </c>
    </row>
    <row r="46" spans="1:9">
      <c r="A46" s="23"/>
      <c r="C46" s="24" t="s">
        <v>62</v>
      </c>
      <c r="D46" s="60">
        <f>'Store 1'!D73+'Store 2'!D73+'Store 3'!D73+'Store 4'!D73+'Store 5'!D73+'Store 6'!D73+'Store 7'!D73+'Store 7'!D73</f>
        <v>0</v>
      </c>
      <c r="E46" s="66">
        <f>'Store 1'!E73+'Store 2'!E73+'Store 3'!E73+'Store 4'!E73+'Store 5'!E73+'Store 6'!E73+'Store 7'!E73+'Store 7'!E73</f>
        <v>0</v>
      </c>
      <c r="F46" s="66">
        <f>'Store 1'!F73+'Store 2'!F73+'Store 3'!F73+'Store 4'!F73+'Store 5'!F73+'Store 6'!F73+'Store 7'!F73+'Store 7'!F73</f>
        <v>0</v>
      </c>
      <c r="G46" s="66">
        <f>'Store 1'!G73+'Store 2'!G73+'Store 3'!G73+'Store 4'!G73+'Store 5'!G73+'Store 6'!G73+'Store 7'!G73+'Store 7'!G73</f>
        <v>0</v>
      </c>
      <c r="H46" s="66">
        <f>'Store 1'!H73+'Store 2'!H73+'Store 3'!H73+'Store 4'!H73+'Store 5'!H73+'Store 6'!H73+'Store 7'!H73+'Store 7'!H73</f>
        <v>0</v>
      </c>
      <c r="I46" s="46">
        <f>NOT(ISBLANK('Store 1'!E73))+NOT(ISBLANK('Store 2'!E73))+NOT(ISBLANK('Store 3'!E73))+NOT(ISBLANK('Store 4'!E73))+NOT(ISBLANK('Store 5'!E73))+NOT(ISBLANK('Store 6'!E73))+NOT(ISBLANK('Store 7'!E73))+NOT(ISBLANK('Store 8'!E73))</f>
        <v>0</v>
      </c>
    </row>
    <row r="47" spans="1:9" s="29" customFormat="1">
      <c r="A47" s="23"/>
      <c r="C47" s="24" t="s">
        <v>63</v>
      </c>
      <c r="D47" s="60">
        <f>'Store 1'!D74+'Store 2'!D74+'Store 3'!D74+'Store 4'!D74+'Store 5'!D74+'Store 6'!D74+'Store 7'!D74+'Store 7'!D74</f>
        <v>0</v>
      </c>
      <c r="E47" s="66">
        <f>'Store 1'!E74+'Store 2'!E74+'Store 3'!E74+'Store 4'!E74+'Store 5'!E74+'Store 6'!E74+'Store 7'!E74+'Store 7'!E74</f>
        <v>0</v>
      </c>
      <c r="F47" s="66">
        <f>'Store 1'!F74+'Store 2'!F74+'Store 3'!F74+'Store 4'!F74+'Store 5'!F74+'Store 6'!F74+'Store 7'!F74+'Store 7'!F74</f>
        <v>0</v>
      </c>
      <c r="G47" s="66">
        <f>'Store 1'!G74+'Store 2'!G74+'Store 3'!G74+'Store 4'!G74+'Store 5'!G74+'Store 6'!G74+'Store 7'!G74+'Store 7'!G74</f>
        <v>0</v>
      </c>
      <c r="H47" s="66">
        <f>'Store 1'!H74+'Store 2'!H74+'Store 3'!H74+'Store 4'!H74+'Store 5'!H74+'Store 6'!H74+'Store 7'!H74+'Store 7'!H74</f>
        <v>0</v>
      </c>
      <c r="I47" s="46">
        <f>NOT(ISBLANK('Store 1'!E74))+NOT(ISBLANK('Store 2'!E74))+NOT(ISBLANK('Store 3'!E74))+NOT(ISBLANK('Store 4'!E74))+NOT(ISBLANK('Store 5'!E74))+NOT(ISBLANK('Store 6'!E74))+NOT(ISBLANK('Store 7'!E74))+NOT(ISBLANK('Store 8'!E74))</f>
        <v>0</v>
      </c>
    </row>
    <row r="48" spans="1:9">
      <c r="A48" s="23"/>
      <c r="C48" s="49" t="s">
        <v>64</v>
      </c>
      <c r="D48" s="53">
        <f>SUM(D41:D47)</f>
        <v>0</v>
      </c>
      <c r="E48" s="54">
        <f>SUM(E41:E47)</f>
        <v>0</v>
      </c>
      <c r="F48" s="54">
        <f>SUM(F41:F47)</f>
        <v>0</v>
      </c>
      <c r="G48" s="54">
        <f>SUM(G41:G47)</f>
        <v>0</v>
      </c>
      <c r="H48" s="55">
        <f>SUM(H41:H47)</f>
        <v>0</v>
      </c>
      <c r="I48" s="46"/>
    </row>
    <row r="49" spans="1:9">
      <c r="A49" s="23"/>
    </row>
    <row r="50" spans="1:9">
      <c r="A50" s="23"/>
    </row>
    <row r="51" spans="1:9">
      <c r="A51" s="23"/>
    </row>
    <row r="52" spans="1:9">
      <c r="A52" s="23"/>
    </row>
    <row r="53" spans="1:9">
      <c r="A53" s="23" t="str">
        <f>"B. Tobacco Merchandise, CY"&amp;year</f>
        <v>B. Tobacco Merchandise, CY2024</v>
      </c>
      <c r="F53" s="119"/>
      <c r="G53" s="119"/>
    </row>
    <row r="54" spans="1:9" ht="16">
      <c r="A54" s="23"/>
      <c r="E54" s="56" t="s">
        <v>54</v>
      </c>
      <c r="F54" s="43" t="s">
        <v>65</v>
      </c>
      <c r="G54" s="43"/>
      <c r="H54" s="56" t="s">
        <v>57</v>
      </c>
    </row>
    <row r="55" spans="1:9" ht="16">
      <c r="A55" s="23"/>
      <c r="B55" s="49" t="s">
        <v>52</v>
      </c>
      <c r="C55" s="57" t="s">
        <v>66</v>
      </c>
      <c r="D55" s="57" t="s">
        <v>67</v>
      </c>
      <c r="E55" s="58" t="s">
        <v>68</v>
      </c>
      <c r="F55" s="43" t="str">
        <f>E55</f>
        <v>(not incl. taxes)</v>
      </c>
      <c r="G55" s="43" t="s">
        <v>56</v>
      </c>
      <c r="H55" s="43" t="str">
        <f>E55</f>
        <v>(not incl. taxes)</v>
      </c>
      <c r="I55" s="29" t="s">
        <v>191</v>
      </c>
    </row>
    <row r="56" spans="1:9">
      <c r="A56" s="23"/>
      <c r="B56" s="59" t="s">
        <v>69</v>
      </c>
      <c r="C56" s="57"/>
      <c r="D56" s="57"/>
      <c r="E56" s="57"/>
      <c r="F56" s="43"/>
      <c r="G56" s="43"/>
      <c r="H56" s="43"/>
      <c r="I56" s="46"/>
    </row>
    <row r="57" spans="1:9">
      <c r="A57" s="23"/>
      <c r="B57" s="24" t="s">
        <v>70</v>
      </c>
      <c r="C57" s="60">
        <f>'Store 1'!C84+'Store 2'!C84+'Store 3'!C84+'Store 4'!C84+'Store 5'!C84+'Store 6'!C84+'Store 7'!C84+'Store 7'!C84</f>
        <v>0</v>
      </c>
      <c r="D57" s="66">
        <f>'Store 1'!D84+'Store 2'!D84+'Store 3'!D84+'Store 4'!D84+'Store 5'!D84+'Store 6'!D84+'Store 7'!D84+'Store 7'!D84</f>
        <v>0</v>
      </c>
      <c r="E57" s="66">
        <f>'Store 1'!E84+'Store 2'!E84+'Store 3'!E84+'Store 4'!E84+'Store 5'!E84+'Store 6'!E84+'Store 7'!E84+'Store 7'!E84</f>
        <v>0</v>
      </c>
      <c r="F57" s="66">
        <f>'Store 1'!F84+'Store 2'!F84+'Store 3'!F84+'Store 4'!F84+'Store 5'!F84+'Store 6'!F84+'Store 7'!F84+'Store 7'!F84</f>
        <v>0</v>
      </c>
      <c r="G57" s="66">
        <f>'Store 1'!G84+'Store 2'!G84+'Store 3'!G84+'Store 4'!G84+'Store 5'!G84+'Store 6'!G84+'Store 7'!G84+'Store 7'!G84</f>
        <v>0</v>
      </c>
      <c r="H57" s="66">
        <f>'Store 1'!H84+'Store 2'!H84+'Store 3'!H84+'Store 4'!H84+'Store 5'!H84+'Store 6'!H84+'Store 7'!H84+'Store 7'!H84</f>
        <v>0</v>
      </c>
      <c r="I57" s="46">
        <f>NOT(ISBLANK('Store 1'!E84))+NOT(ISBLANK('Store 2'!E84))+NOT(ISBLANK('Store 3'!E84))+NOT(ISBLANK('Store 4'!E84))+NOT(ISBLANK('Store 5'!E84))+NOT(ISBLANK('Store 6'!E84))+NOT(ISBLANK('Store 7'!E84))+NOT(ISBLANK('Store 8'!E84))</f>
        <v>0</v>
      </c>
    </row>
    <row r="58" spans="1:9">
      <c r="A58" s="23"/>
      <c r="B58" s="24" t="s">
        <v>222</v>
      </c>
      <c r="C58" s="60">
        <f>'Store 1'!C85+'Store 2'!C85+'Store 3'!C85+'Store 4'!C85+'Store 5'!C85+'Store 6'!C85+'Store 7'!C85+'Store 7'!C85</f>
        <v>0</v>
      </c>
      <c r="D58" s="66">
        <f>'Store 1'!D85+'Store 2'!D85+'Store 3'!D85+'Store 4'!D85+'Store 5'!D85+'Store 6'!D85+'Store 7'!D85+'Store 7'!D85</f>
        <v>0</v>
      </c>
      <c r="E58" s="66">
        <f>'Store 1'!E85+'Store 2'!E85+'Store 3'!E85+'Store 4'!E85+'Store 5'!E85+'Store 6'!E85+'Store 7'!E85+'Store 7'!E85</f>
        <v>0</v>
      </c>
      <c r="F58" s="66">
        <f>'Store 1'!F85+'Store 2'!F85+'Store 3'!F85+'Store 4'!F85+'Store 5'!F85+'Store 6'!F85+'Store 7'!F85+'Store 7'!F85</f>
        <v>0</v>
      </c>
      <c r="G58" s="66">
        <f>'Store 1'!G85+'Store 2'!G85+'Store 3'!G85+'Store 4'!G85+'Store 5'!G85+'Store 6'!G85+'Store 7'!G85+'Store 7'!G85</f>
        <v>0</v>
      </c>
      <c r="H58" s="66">
        <f>'Store 1'!H85+'Store 2'!H85+'Store 3'!H85+'Store 4'!H85+'Store 5'!H85+'Store 6'!H85+'Store 7'!H85+'Store 7'!H85</f>
        <v>0</v>
      </c>
      <c r="I58" s="46">
        <f>NOT(ISBLANK('Store 1'!E85))+NOT(ISBLANK('Store 2'!E85))+NOT(ISBLANK('Store 3'!E85))+NOT(ISBLANK('Store 4'!E85))+NOT(ISBLANK('Store 5'!E85))+NOT(ISBLANK('Store 6'!E85))+NOT(ISBLANK('Store 7'!E85))+NOT(ISBLANK('Store 8'!E85))</f>
        <v>0</v>
      </c>
    </row>
    <row r="59" spans="1:9">
      <c r="A59" s="23"/>
      <c r="B59" s="24"/>
      <c r="C59" s="60"/>
      <c r="D59" s="60"/>
      <c r="E59" s="61"/>
      <c r="F59" s="62"/>
      <c r="G59" s="63"/>
      <c r="H59" s="64"/>
      <c r="I59" s="46">
        <f>NOT(ISBLANK('Store 1'!E86))+NOT(ISBLANK('Store 2'!E86))+NOT(ISBLANK('Store 3'!E86))+NOT(ISBLANK('Store 4'!E86))+NOT(ISBLANK('Store 5'!E86))+NOT(ISBLANK('Store 6'!E86))+NOT(ISBLANK('Store 7'!E86))+NOT(ISBLANK('Store 8'!E86))</f>
        <v>0</v>
      </c>
    </row>
    <row r="60" spans="1:9">
      <c r="A60" s="23"/>
      <c r="B60" s="59" t="s">
        <v>71</v>
      </c>
      <c r="C60" s="60"/>
      <c r="D60" s="60"/>
      <c r="E60" s="61"/>
      <c r="F60" s="62"/>
      <c r="G60" s="63"/>
      <c r="H60" s="64"/>
      <c r="I60" s="46"/>
    </row>
    <row r="61" spans="1:9" ht="16">
      <c r="A61" s="23"/>
      <c r="B61" s="24" t="s">
        <v>72</v>
      </c>
      <c r="C61"/>
      <c r="D61" s="66">
        <f>'Store 1'!D88+'Store 2'!D88+'Store 3'!D88+'Store 4'!D88+'Store 5'!D88+'Store 6'!D88+'Store 7'!D88+'Store 7'!D88</f>
        <v>0</v>
      </c>
      <c r="E61" s="66">
        <f>'Store 1'!E88+'Store 2'!E88+'Store 3'!E88+'Store 4'!E88+'Store 5'!E88+'Store 6'!E88+'Store 7'!E88+'Store 7'!E88</f>
        <v>0</v>
      </c>
      <c r="F61" s="66">
        <f>'Store 1'!F88+'Store 2'!F88+'Store 3'!F88+'Store 4'!F88+'Store 5'!F88+'Store 6'!F88+'Store 7'!F88+'Store 7'!F88</f>
        <v>0</v>
      </c>
      <c r="G61" s="66">
        <f>'Store 1'!G88+'Store 2'!G88+'Store 3'!G88+'Store 4'!G88+'Store 5'!G88+'Store 6'!G88+'Store 7'!G88+'Store 7'!G88</f>
        <v>0</v>
      </c>
      <c r="H61" s="66">
        <f>'Store 1'!H88+'Store 2'!H88+'Store 3'!H88+'Store 4'!H88+'Store 5'!H88+'Store 6'!H88+'Store 7'!H88+'Store 7'!H88</f>
        <v>0</v>
      </c>
      <c r="I61" s="46">
        <f>NOT(ISBLANK('Store 1'!E88))+NOT(ISBLANK('Store 2'!E88))+NOT(ISBLANK('Store 3'!E88))+NOT(ISBLANK('Store 4'!E88))+NOT(ISBLANK('Store 5'!E88))+NOT(ISBLANK('Store 6'!E88))+NOT(ISBLANK('Store 7'!E88))+NOT(ISBLANK('Store 8'!E88))</f>
        <v>0</v>
      </c>
    </row>
    <row r="62" spans="1:9" ht="16">
      <c r="A62" s="23"/>
      <c r="B62" s="24" t="s">
        <v>73</v>
      </c>
      <c r="C62"/>
      <c r="D62" s="66">
        <f>'Store 1'!D89+'Store 2'!D89+'Store 3'!D89+'Store 4'!D89+'Store 5'!D89+'Store 6'!D89+'Store 7'!D89+'Store 7'!D89</f>
        <v>0</v>
      </c>
      <c r="E62" s="66">
        <f>'Store 1'!E89+'Store 2'!E89+'Store 3'!E89+'Store 4'!E89+'Store 5'!E89+'Store 6'!E89+'Store 7'!E89+'Store 7'!E89</f>
        <v>0</v>
      </c>
      <c r="F62" s="66">
        <f>'Store 1'!F89+'Store 2'!F89+'Store 3'!F89+'Store 4'!F89+'Store 5'!F89+'Store 6'!F89+'Store 7'!F89+'Store 7'!F89</f>
        <v>0</v>
      </c>
      <c r="G62" s="66">
        <f>'Store 1'!G89+'Store 2'!G89+'Store 3'!G89+'Store 4'!G89+'Store 5'!G89+'Store 6'!G89+'Store 7'!G89+'Store 7'!G89</f>
        <v>0</v>
      </c>
      <c r="H62" s="66">
        <f>'Store 1'!H89+'Store 2'!H89+'Store 3'!H89+'Store 4'!H89+'Store 5'!H89+'Store 6'!H89+'Store 7'!H89+'Store 7'!H89</f>
        <v>0</v>
      </c>
      <c r="I62" s="46">
        <f>NOT(ISBLANK('Store 1'!E89))+NOT(ISBLANK('Store 2'!E89))+NOT(ISBLANK('Store 3'!E89))+NOT(ISBLANK('Store 4'!E89))+NOT(ISBLANK('Store 5'!E89))+NOT(ISBLANK('Store 6'!E89))+NOT(ISBLANK('Store 7'!E89))+NOT(ISBLANK('Store 8'!E89))</f>
        <v>0</v>
      </c>
    </row>
    <row r="63" spans="1:9" ht="16">
      <c r="A63" s="23"/>
      <c r="B63" s="24"/>
      <c r="C63"/>
      <c r="D63" s="65"/>
      <c r="E63" s="66"/>
      <c r="F63" s="67"/>
      <c r="G63" s="68"/>
      <c r="H63" s="52"/>
      <c r="I63" s="46"/>
    </row>
    <row r="64" spans="1:9">
      <c r="A64" s="23"/>
      <c r="B64" s="49" t="s">
        <v>74</v>
      </c>
      <c r="C64" s="53">
        <f t="shared" ref="C64:H64" si="5">SUM(C57:C62)</f>
        <v>0</v>
      </c>
      <c r="D64" s="54">
        <f t="shared" si="5"/>
        <v>0</v>
      </c>
      <c r="E64" s="54">
        <f t="shared" si="5"/>
        <v>0</v>
      </c>
      <c r="F64" s="54">
        <f t="shared" si="5"/>
        <v>0</v>
      </c>
      <c r="G64" s="54">
        <f t="shared" si="5"/>
        <v>0</v>
      </c>
      <c r="H64" s="55">
        <f t="shared" si="5"/>
        <v>0</v>
      </c>
      <c r="I64" s="46"/>
    </row>
    <row r="65" spans="1:9">
      <c r="A65" s="23"/>
    </row>
    <row r="66" spans="1:9">
      <c r="A66" s="23"/>
    </row>
    <row r="67" spans="1:9">
      <c r="A67" s="23" t="str">
        <f>"C. Non-Tobacco Merchandise, CY"&amp;year</f>
        <v>C. Non-Tobacco Merchandise, CY2024</v>
      </c>
      <c r="F67" s="119"/>
      <c r="G67" s="119"/>
    </row>
    <row r="68" spans="1:9" ht="16">
      <c r="A68" s="23"/>
      <c r="C68" s="49"/>
      <c r="D68" s="49"/>
      <c r="E68" s="50" t="s">
        <v>54</v>
      </c>
      <c r="F68" s="51" t="s">
        <v>55</v>
      </c>
      <c r="G68" s="51" t="s">
        <v>56</v>
      </c>
      <c r="H68" s="43" t="s">
        <v>57</v>
      </c>
      <c r="I68" s="29" t="s">
        <v>191</v>
      </c>
    </row>
    <row r="69" spans="1:9">
      <c r="A69" s="23"/>
      <c r="D69" s="24" t="s">
        <v>75</v>
      </c>
      <c r="E69" s="66">
        <f>'Store 1'!E96+'Store 2'!E96+'Store 3'!E96+'Store 4'!E96+'Store 5'!E96+'Store 6'!E96+'Store 7'!E96+'Store 7'!E96</f>
        <v>0</v>
      </c>
      <c r="F69" s="66">
        <f>'Store 1'!F96+'Store 2'!F96+'Store 3'!F96+'Store 4'!F96+'Store 5'!F96+'Store 6'!F96+'Store 7'!F96+'Store 7'!F96</f>
        <v>0</v>
      </c>
      <c r="G69" s="66">
        <f>'Store 1'!G96+'Store 2'!G96+'Store 3'!G96+'Store 4'!G96+'Store 5'!G96+'Store 6'!G96+'Store 7'!G96+'Store 7'!G96</f>
        <v>0</v>
      </c>
      <c r="H69" s="66">
        <f>'Store 1'!H96+'Store 2'!H96+'Store 3'!H96+'Store 4'!H96+'Store 5'!H96+'Store 6'!H96+'Store 7'!H96+'Store 7'!H96</f>
        <v>0</v>
      </c>
      <c r="I69" s="46">
        <f>NOT(ISBLANK('Store 1'!E96))+NOT(ISBLANK('Store 2'!E96))+NOT(ISBLANK('Store 3'!E96))+NOT(ISBLANK('Store 4'!E96))+NOT(ISBLANK('Store 5'!E96))+NOT(ISBLANK('Store 6'!E96))+NOT(ISBLANK('Store 7'!E96))+NOT(ISBLANK('Store 8'!E96))</f>
        <v>0</v>
      </c>
    </row>
    <row r="70" spans="1:9">
      <c r="A70" s="23"/>
      <c r="D70" s="24" t="s">
        <v>76</v>
      </c>
      <c r="E70" s="66">
        <f>'Store 1'!E97+'Store 2'!E97+'Store 3'!E97+'Store 4'!E97+'Store 5'!E97+'Store 6'!E97+'Store 7'!E97+'Store 7'!E97</f>
        <v>0</v>
      </c>
      <c r="F70" s="66">
        <f>'Store 1'!F97+'Store 2'!F97+'Store 3'!F97+'Store 4'!F97+'Store 5'!F97+'Store 6'!F97+'Store 7'!F97+'Store 7'!F97</f>
        <v>0</v>
      </c>
      <c r="G70" s="66">
        <f>'Store 1'!G97+'Store 2'!G97+'Store 3'!G97+'Store 4'!G97+'Store 5'!G97+'Store 6'!G97+'Store 7'!G97+'Store 7'!G97</f>
        <v>0</v>
      </c>
      <c r="H70" s="66">
        <f>'Store 1'!H97+'Store 2'!H97+'Store 3'!H97+'Store 4'!H97+'Store 5'!H97+'Store 6'!H97+'Store 7'!H97+'Store 7'!H97</f>
        <v>0</v>
      </c>
      <c r="I70" s="46">
        <f>NOT(ISBLANK('Store 1'!E97))+NOT(ISBLANK('Store 2'!E97))+NOT(ISBLANK('Store 3'!E97))+NOT(ISBLANK('Store 4'!E97))+NOT(ISBLANK('Store 5'!E97))+NOT(ISBLANK('Store 6'!E97))+NOT(ISBLANK('Store 7'!E97))+NOT(ISBLANK('Store 8'!E97))</f>
        <v>0</v>
      </c>
    </row>
    <row r="71" spans="1:9">
      <c r="A71" s="23"/>
      <c r="D71" s="24" t="s">
        <v>77</v>
      </c>
      <c r="E71" s="66">
        <f>'Store 1'!E98+'Store 2'!E98+'Store 3'!E98+'Store 4'!E98+'Store 5'!E98+'Store 6'!E98+'Store 7'!E98+'Store 7'!E98</f>
        <v>0</v>
      </c>
      <c r="F71" s="66">
        <f>'Store 1'!F98+'Store 2'!F98+'Store 3'!F98+'Store 4'!F98+'Store 5'!F98+'Store 6'!F98+'Store 7'!F98+'Store 7'!F98</f>
        <v>0</v>
      </c>
      <c r="G71" s="66">
        <f>'Store 1'!G98+'Store 2'!G98+'Store 3'!G98+'Store 4'!G98+'Store 5'!G98+'Store 6'!G98+'Store 7'!G98+'Store 7'!G98</f>
        <v>0</v>
      </c>
      <c r="H71" s="66">
        <f>'Store 1'!H98+'Store 2'!H98+'Store 3'!H98+'Store 4'!H98+'Store 5'!H98+'Store 6'!H98+'Store 7'!H98+'Store 7'!H98</f>
        <v>0</v>
      </c>
      <c r="I71" s="46">
        <f>NOT(ISBLANK('Store 1'!E98))+NOT(ISBLANK('Store 2'!E98))+NOT(ISBLANK('Store 3'!E98))+NOT(ISBLANK('Store 4'!E98))+NOT(ISBLANK('Store 5'!E98))+NOT(ISBLANK('Store 6'!E98))+NOT(ISBLANK('Store 7'!E98))+NOT(ISBLANK('Store 8'!E98))</f>
        <v>0</v>
      </c>
    </row>
    <row r="72" spans="1:9">
      <c r="A72" s="23"/>
      <c r="D72" s="24" t="s">
        <v>78</v>
      </c>
      <c r="E72" s="66">
        <f>'Store 1'!E99+'Store 2'!E99+'Store 3'!E99+'Store 4'!E99+'Store 5'!E99+'Store 6'!E99+'Store 7'!E99+'Store 7'!E99</f>
        <v>0</v>
      </c>
      <c r="F72" s="66">
        <f>'Store 1'!F99+'Store 2'!F99+'Store 3'!F99+'Store 4'!F99+'Store 5'!F99+'Store 6'!F99+'Store 7'!F99+'Store 7'!F99</f>
        <v>0</v>
      </c>
      <c r="G72" s="66">
        <f>'Store 1'!G99+'Store 2'!G99+'Store 3'!G99+'Store 4'!G99+'Store 5'!G99+'Store 6'!G99+'Store 7'!G99+'Store 7'!G99</f>
        <v>0</v>
      </c>
      <c r="H72" s="66">
        <f>'Store 1'!H99+'Store 2'!H99+'Store 3'!H99+'Store 4'!H99+'Store 5'!H99+'Store 6'!H99+'Store 7'!H99+'Store 7'!H99</f>
        <v>0</v>
      </c>
      <c r="I72" s="46">
        <f>NOT(ISBLANK('Store 1'!E99))+NOT(ISBLANK('Store 2'!E99))+NOT(ISBLANK('Store 3'!E99))+NOT(ISBLANK('Store 4'!E99))+NOT(ISBLANK('Store 5'!E99))+NOT(ISBLANK('Store 6'!E99))+NOT(ISBLANK('Store 7'!E99))+NOT(ISBLANK('Store 8'!E99))</f>
        <v>0</v>
      </c>
    </row>
    <row r="73" spans="1:9">
      <c r="A73" s="23"/>
      <c r="D73" s="24" t="s">
        <v>79</v>
      </c>
      <c r="E73" s="66">
        <f>'Store 1'!E100+'Store 2'!E100+'Store 3'!E100+'Store 4'!E100+'Store 5'!E100+'Store 6'!E100+'Store 7'!E100+'Store 7'!E100</f>
        <v>0</v>
      </c>
      <c r="F73" s="66">
        <f>'Store 1'!F100+'Store 2'!F100+'Store 3'!F100+'Store 4'!F100+'Store 5'!F100+'Store 6'!F100+'Store 7'!F100+'Store 7'!F100</f>
        <v>0</v>
      </c>
      <c r="G73" s="66">
        <f>'Store 1'!G100+'Store 2'!G100+'Store 3'!G100+'Store 4'!G100+'Store 5'!G100+'Store 6'!G100+'Store 7'!G100+'Store 7'!G100</f>
        <v>0</v>
      </c>
      <c r="H73" s="66">
        <f>'Store 1'!H100+'Store 2'!H100+'Store 3'!H100+'Store 4'!H100+'Store 5'!H100+'Store 6'!H100+'Store 7'!H100+'Store 7'!H100</f>
        <v>0</v>
      </c>
      <c r="I73" s="46">
        <f>NOT(ISBLANK('Store 1'!E100))+NOT(ISBLANK('Store 2'!E100))+NOT(ISBLANK('Store 3'!E100))+NOT(ISBLANK('Store 4'!E100))+NOT(ISBLANK('Store 5'!E100))+NOT(ISBLANK('Store 6'!E100))+NOT(ISBLANK('Store 7'!E100))+NOT(ISBLANK('Store 8'!E100))</f>
        <v>0</v>
      </c>
    </row>
    <row r="74" spans="1:9">
      <c r="A74" s="23"/>
      <c r="D74" s="24" t="s">
        <v>80</v>
      </c>
      <c r="E74" s="66">
        <f>'Store 1'!E101+'Store 2'!E101+'Store 3'!E101+'Store 4'!E101+'Store 5'!E101+'Store 6'!E101+'Store 7'!E101+'Store 7'!E101</f>
        <v>0</v>
      </c>
      <c r="F74" s="66">
        <f>'Store 1'!F101+'Store 2'!F101+'Store 3'!F101+'Store 4'!F101+'Store 5'!F101+'Store 6'!F101+'Store 7'!F101+'Store 7'!F101</f>
        <v>0</v>
      </c>
      <c r="G74" s="66">
        <f>'Store 1'!G101+'Store 2'!G101+'Store 3'!G101+'Store 4'!G101+'Store 5'!G101+'Store 6'!G101+'Store 7'!G101+'Store 7'!G101</f>
        <v>0</v>
      </c>
      <c r="H74" s="66">
        <f>'Store 1'!H101+'Store 2'!H101+'Store 3'!H101+'Store 4'!H101+'Store 5'!H101+'Store 6'!H101+'Store 7'!H101+'Store 7'!H101</f>
        <v>0</v>
      </c>
      <c r="I74" s="46">
        <f>NOT(ISBLANK('Store 1'!E101))+NOT(ISBLANK('Store 2'!E101))+NOT(ISBLANK('Store 3'!E101))+NOT(ISBLANK('Store 4'!E101))+NOT(ISBLANK('Store 5'!E101))+NOT(ISBLANK('Store 6'!E101))+NOT(ISBLANK('Store 7'!E101))+NOT(ISBLANK('Store 8'!E101))</f>
        <v>0</v>
      </c>
    </row>
    <row r="75" spans="1:9">
      <c r="A75" s="23"/>
      <c r="D75" s="24" t="s">
        <v>81</v>
      </c>
      <c r="E75" s="66">
        <f>'Store 1'!E102+'Store 2'!E102+'Store 3'!E102+'Store 4'!E102+'Store 5'!E102+'Store 6'!E102+'Store 7'!E102+'Store 7'!E102</f>
        <v>0</v>
      </c>
      <c r="F75" s="66">
        <f>'Store 1'!F102+'Store 2'!F102+'Store 3'!F102+'Store 4'!F102+'Store 5'!F102+'Store 6'!F102+'Store 7'!F102+'Store 7'!F102</f>
        <v>0</v>
      </c>
      <c r="G75" s="66">
        <f>'Store 1'!G102+'Store 2'!G102+'Store 3'!G102+'Store 4'!G102+'Store 5'!G102+'Store 6'!G102+'Store 7'!G102+'Store 7'!G102</f>
        <v>0</v>
      </c>
      <c r="H75" s="66">
        <f>'Store 1'!H102+'Store 2'!H102+'Store 3'!H102+'Store 4'!H102+'Store 5'!H102+'Store 6'!H102+'Store 7'!H102+'Store 7'!H102</f>
        <v>0</v>
      </c>
      <c r="I75" s="46">
        <f>NOT(ISBLANK('Store 1'!E102))+NOT(ISBLANK('Store 2'!E102))+NOT(ISBLANK('Store 3'!E102))+NOT(ISBLANK('Store 4'!E102))+NOT(ISBLANK('Store 5'!E102))+NOT(ISBLANK('Store 6'!E102))+NOT(ISBLANK('Store 7'!E102))+NOT(ISBLANK('Store 8'!E102))</f>
        <v>0</v>
      </c>
    </row>
    <row r="76" spans="1:9">
      <c r="A76" s="23"/>
      <c r="D76" s="24" t="s">
        <v>82</v>
      </c>
      <c r="E76" s="66">
        <f>'Store 1'!E103+'Store 2'!E103+'Store 3'!E103+'Store 4'!E103+'Store 5'!E103+'Store 6'!E103+'Store 7'!E103+'Store 7'!E103</f>
        <v>0</v>
      </c>
      <c r="F76" s="66">
        <f>'Store 1'!F103+'Store 2'!F103+'Store 3'!F103+'Store 4'!F103+'Store 5'!F103+'Store 6'!F103+'Store 7'!F103+'Store 7'!F103</f>
        <v>0</v>
      </c>
      <c r="G76" s="66">
        <f>'Store 1'!G103+'Store 2'!G103+'Store 3'!G103+'Store 4'!G103+'Store 5'!G103+'Store 6'!G103+'Store 7'!G103+'Store 7'!G103</f>
        <v>0</v>
      </c>
      <c r="H76" s="66">
        <f>'Store 1'!H103+'Store 2'!H103+'Store 3'!H103+'Store 4'!H103+'Store 5'!H103+'Store 6'!H103+'Store 7'!H103+'Store 7'!H103</f>
        <v>0</v>
      </c>
      <c r="I76" s="46">
        <f>NOT(ISBLANK('Store 1'!E103))+NOT(ISBLANK('Store 2'!E103))+NOT(ISBLANK('Store 3'!E103))+NOT(ISBLANK('Store 4'!E103))+NOT(ISBLANK('Store 5'!E103))+NOT(ISBLANK('Store 6'!E103))+NOT(ISBLANK('Store 7'!E103))+NOT(ISBLANK('Store 8'!E103))</f>
        <v>0</v>
      </c>
    </row>
    <row r="77" spans="1:9">
      <c r="A77" s="23"/>
      <c r="D77" s="24" t="s">
        <v>83</v>
      </c>
      <c r="E77" s="66">
        <f>'Store 1'!E104+'Store 2'!E104+'Store 3'!E104+'Store 4'!E104+'Store 5'!E104+'Store 6'!E104+'Store 7'!E104+'Store 7'!E104</f>
        <v>0</v>
      </c>
      <c r="F77" s="66">
        <f>'Store 1'!F104+'Store 2'!F104+'Store 3'!F104+'Store 4'!F104+'Store 5'!F104+'Store 6'!F104+'Store 7'!F104+'Store 7'!F104</f>
        <v>0</v>
      </c>
      <c r="G77" s="66">
        <f>'Store 1'!G104+'Store 2'!G104+'Store 3'!G104+'Store 4'!G104+'Store 5'!G104+'Store 6'!G104+'Store 7'!G104+'Store 7'!G104</f>
        <v>0</v>
      </c>
      <c r="H77" s="66">
        <f>'Store 1'!H104+'Store 2'!H104+'Store 3'!H104+'Store 4'!H104+'Store 5'!H104+'Store 6'!H104+'Store 7'!H104+'Store 7'!H104</f>
        <v>0</v>
      </c>
      <c r="I77" s="46">
        <f>NOT(ISBLANK('Store 1'!E104))+NOT(ISBLANK('Store 2'!E104))+NOT(ISBLANK('Store 3'!E104))+NOT(ISBLANK('Store 4'!E104))+NOT(ISBLANK('Store 5'!E104))+NOT(ISBLANK('Store 6'!E104))+NOT(ISBLANK('Store 7'!E104))+NOT(ISBLANK('Store 8'!E104))</f>
        <v>0</v>
      </c>
    </row>
    <row r="78" spans="1:9">
      <c r="A78" s="23"/>
      <c r="D78" s="24" t="s">
        <v>84</v>
      </c>
      <c r="E78" s="66">
        <f>'Store 1'!E105+'Store 2'!E105+'Store 3'!E105+'Store 4'!E105+'Store 5'!E105+'Store 6'!E105+'Store 7'!E105+'Store 7'!E105</f>
        <v>0</v>
      </c>
      <c r="F78" s="66">
        <f>'Store 1'!F105+'Store 2'!F105+'Store 3'!F105+'Store 4'!F105+'Store 5'!F105+'Store 6'!F105+'Store 7'!F105+'Store 7'!F105</f>
        <v>0</v>
      </c>
      <c r="G78" s="66">
        <f>'Store 1'!G105+'Store 2'!G105+'Store 3'!G105+'Store 4'!G105+'Store 5'!G105+'Store 6'!G105+'Store 7'!G105+'Store 7'!G105</f>
        <v>0</v>
      </c>
      <c r="H78" s="66">
        <f>'Store 1'!H105+'Store 2'!H105+'Store 3'!H105+'Store 4'!H105+'Store 5'!H105+'Store 6'!H105+'Store 7'!H105+'Store 7'!H105</f>
        <v>0</v>
      </c>
      <c r="I78" s="46">
        <f>NOT(ISBLANK('Store 1'!E105))+NOT(ISBLANK('Store 2'!E105))+NOT(ISBLANK('Store 3'!E105))+NOT(ISBLANK('Store 4'!E105))+NOT(ISBLANK('Store 5'!E105))+NOT(ISBLANK('Store 6'!E105))+NOT(ISBLANK('Store 7'!E105))+NOT(ISBLANK('Store 8'!E105))</f>
        <v>0</v>
      </c>
    </row>
    <row r="79" spans="1:9">
      <c r="A79" s="23"/>
      <c r="D79" s="49" t="s">
        <v>85</v>
      </c>
      <c r="E79" s="66">
        <f>'Store 1'!E106+'Store 2'!E106+'Store 3'!E106+'Store 4'!E106+'Store 5'!E106+'Store 6'!E106+'Store 7'!E106+'Store 7'!E106</f>
        <v>0</v>
      </c>
      <c r="F79" s="66">
        <f>'Store 1'!F106+'Store 2'!F106+'Store 3'!F106+'Store 4'!F106+'Store 5'!F106+'Store 6'!F106+'Store 7'!F106+'Store 7'!F106</f>
        <v>0</v>
      </c>
      <c r="G79" s="66">
        <f>'Store 1'!G106+'Store 2'!G106+'Store 3'!G106+'Store 4'!G106+'Store 5'!G106+'Store 6'!G106+'Store 7'!G106+'Store 7'!G106</f>
        <v>0</v>
      </c>
      <c r="H79" s="66">
        <f>'Store 1'!H106+'Store 2'!H106+'Store 3'!H106+'Store 4'!H106+'Store 5'!H106+'Store 6'!H106+'Store 7'!H106+'Store 7'!H106</f>
        <v>0</v>
      </c>
      <c r="I79" s="46"/>
    </row>
    <row r="80" spans="1:9">
      <c r="A80" s="23"/>
      <c r="D80" s="49"/>
      <c r="E80" s="54"/>
      <c r="F80" s="54"/>
      <c r="G80" s="54"/>
      <c r="H80" s="55"/>
    </row>
    <row r="81" spans="1:9">
      <c r="A81" s="23"/>
      <c r="D81" s="49" t="s">
        <v>86</v>
      </c>
      <c r="E81" s="54">
        <f>E64+E79</f>
        <v>0</v>
      </c>
      <c r="F81" s="54">
        <f>F64+F79</f>
        <v>0</v>
      </c>
      <c r="G81" s="54">
        <f>G64+G79</f>
        <v>0</v>
      </c>
      <c r="H81" s="55">
        <f>H64+H79</f>
        <v>0</v>
      </c>
    </row>
    <row r="82" spans="1:9">
      <c r="A82" s="23"/>
      <c r="C82" s="49"/>
      <c r="D82" s="49"/>
      <c r="E82" s="69"/>
      <c r="F82" s="69"/>
      <c r="G82" s="69"/>
      <c r="H82" s="69"/>
    </row>
    <row r="83" spans="1:9">
      <c r="A83" s="23"/>
    </row>
    <row r="84" spans="1:9">
      <c r="A84" s="23" t="str">
        <f>"D. Foodservice, CY"&amp;year</f>
        <v>D. Foodservice, CY2024</v>
      </c>
      <c r="F84" s="119"/>
      <c r="G84" s="119"/>
    </row>
    <row r="85" spans="1:9" ht="16">
      <c r="A85" s="23"/>
      <c r="D85" s="49" t="s">
        <v>87</v>
      </c>
      <c r="E85" s="50" t="s">
        <v>54</v>
      </c>
      <c r="F85" s="51" t="s">
        <v>55</v>
      </c>
      <c r="G85" s="51" t="s">
        <v>56</v>
      </c>
      <c r="H85" s="43" t="s">
        <v>57</v>
      </c>
      <c r="I85" s="29" t="s">
        <v>191</v>
      </c>
    </row>
    <row r="86" spans="1:9">
      <c r="A86" s="23"/>
      <c r="C86" s="24" t="s">
        <v>88</v>
      </c>
      <c r="E86" s="66">
        <f>'Store 1'!E113+'Store 2'!E113+'Store 3'!E113+'Store 4'!E113+'Store 5'!E113+'Store 6'!E113+'Store 7'!E113+'Store 7'!E113</f>
        <v>0</v>
      </c>
      <c r="F86" s="66">
        <f>'Store 1'!F113+'Store 2'!F113+'Store 3'!F113+'Store 4'!F113+'Store 5'!F113+'Store 6'!F113+'Store 7'!F113+'Store 7'!F113</f>
        <v>0</v>
      </c>
      <c r="G86" s="66">
        <f>'Store 1'!G113+'Store 2'!G113+'Store 3'!G113+'Store 4'!G113+'Store 5'!G113+'Store 6'!G113+'Store 7'!G113+'Store 7'!G113</f>
        <v>0</v>
      </c>
      <c r="H86" s="66">
        <f>'Store 1'!H113+'Store 2'!H113+'Store 3'!H113+'Store 4'!H113+'Store 5'!H113+'Store 6'!H113+'Store 7'!H113+'Store 7'!H113</f>
        <v>0</v>
      </c>
      <c r="I86" s="46">
        <f>NOT(ISBLANK('Store 1'!E113))+NOT(ISBLANK('Store 2'!E113))+NOT(ISBLANK('Store 3'!E113))+NOT(ISBLANK('Store 4'!E113))+NOT(ISBLANK('Store 5'!E113))+NOT(ISBLANK('Store 6'!E113))+NOT(ISBLANK('Store 7'!E113))+NOT(ISBLANK('Store 8'!E113))</f>
        <v>0</v>
      </c>
    </row>
    <row r="87" spans="1:9">
      <c r="A87" s="23"/>
      <c r="C87" s="24" t="s">
        <v>89</v>
      </c>
      <c r="E87" s="66">
        <f>'Store 1'!E114+'Store 2'!E114+'Store 3'!E114+'Store 4'!E114+'Store 5'!E114+'Store 6'!E114+'Store 7'!E114+'Store 7'!E114</f>
        <v>0</v>
      </c>
      <c r="F87" s="66">
        <f>'Store 1'!F114+'Store 2'!F114+'Store 3'!F114+'Store 4'!F114+'Store 5'!F114+'Store 6'!F114+'Store 7'!F114+'Store 7'!F114</f>
        <v>0</v>
      </c>
      <c r="G87" s="66">
        <f>'Store 1'!G114+'Store 2'!G114+'Store 3'!G114+'Store 4'!G114+'Store 5'!G114+'Store 6'!G114+'Store 7'!G114+'Store 7'!G114</f>
        <v>0</v>
      </c>
      <c r="H87" s="66">
        <f>'Store 1'!H114+'Store 2'!H114+'Store 3'!H114+'Store 4'!H114+'Store 5'!H114+'Store 6'!H114+'Store 7'!H114+'Store 7'!H114</f>
        <v>0</v>
      </c>
      <c r="I87" s="46">
        <f>NOT(ISBLANK('Store 1'!E114))+NOT(ISBLANK('Store 2'!E114))+NOT(ISBLANK('Store 3'!E114))+NOT(ISBLANK('Store 4'!E114))+NOT(ISBLANK('Store 5'!E114))+NOT(ISBLANK('Store 6'!E114))+NOT(ISBLANK('Store 7'!E114))+NOT(ISBLANK('Store 8'!E114))</f>
        <v>0</v>
      </c>
    </row>
    <row r="88" spans="1:9">
      <c r="A88" s="23"/>
      <c r="C88" s="24" t="s">
        <v>90</v>
      </c>
      <c r="D88" s="60">
        <f>'Store 1'!D115+'Store 2'!D115+'Store 3'!D115+'Store 4'!D115+'Store 5'!D115+'Store 6'!D115+'Store 7'!D115+'Store 7'!D115</f>
        <v>0</v>
      </c>
      <c r="E88" s="66">
        <f>'Store 1'!E115+'Store 2'!E115+'Store 3'!E115+'Store 4'!E115+'Store 5'!E115+'Store 6'!E115+'Store 7'!E115+'Store 7'!E115</f>
        <v>0</v>
      </c>
      <c r="F88" s="66">
        <f>'Store 1'!F115+'Store 2'!F115+'Store 3'!F115+'Store 4'!F115+'Store 5'!F115+'Store 6'!F115+'Store 7'!F115+'Store 7'!F115</f>
        <v>0</v>
      </c>
      <c r="G88" s="66">
        <f>'Store 1'!G115+'Store 2'!G115+'Store 3'!G115+'Store 4'!G115+'Store 5'!G115+'Store 6'!G115+'Store 7'!G115+'Store 7'!G115</f>
        <v>0</v>
      </c>
      <c r="H88" s="66">
        <f>'Store 1'!H115+'Store 2'!H115+'Store 3'!H115+'Store 4'!H115+'Store 5'!H115+'Store 6'!H115+'Store 7'!H115+'Store 7'!H115</f>
        <v>0</v>
      </c>
      <c r="I88" s="46">
        <f>NOT(ISBLANK('Store 1'!E115))+NOT(ISBLANK('Store 2'!E115))+NOT(ISBLANK('Store 3'!E115))+NOT(ISBLANK('Store 4'!E115))+NOT(ISBLANK('Store 5'!E115))+NOT(ISBLANK('Store 6'!E115))+NOT(ISBLANK('Store 7'!E115))+NOT(ISBLANK('Store 8'!E115))</f>
        <v>0</v>
      </c>
    </row>
    <row r="89" spans="1:9">
      <c r="A89" s="23"/>
      <c r="C89" s="24" t="s">
        <v>91</v>
      </c>
      <c r="D89" s="60">
        <f>'Store 1'!D116+'Store 2'!D116+'Store 3'!D116+'Store 4'!D116+'Store 5'!D116+'Store 6'!D116+'Store 7'!D116+'Store 7'!D116</f>
        <v>0</v>
      </c>
      <c r="E89" s="66">
        <f>'Store 1'!E116+'Store 2'!E116+'Store 3'!E116+'Store 4'!E116+'Store 5'!E116+'Store 6'!E116+'Store 7'!E116+'Store 7'!E116</f>
        <v>0</v>
      </c>
      <c r="F89" s="66">
        <f>'Store 1'!F116+'Store 2'!F116+'Store 3'!F116+'Store 4'!F116+'Store 5'!F116+'Store 6'!F116+'Store 7'!F116+'Store 7'!F116</f>
        <v>0</v>
      </c>
      <c r="G89" s="66">
        <f>'Store 1'!G116+'Store 2'!G116+'Store 3'!G116+'Store 4'!G116+'Store 5'!G116+'Store 6'!G116+'Store 7'!G116+'Store 7'!G116</f>
        <v>0</v>
      </c>
      <c r="H89" s="66">
        <f>'Store 1'!H116+'Store 2'!H116+'Store 3'!H116+'Store 4'!H116+'Store 5'!H116+'Store 6'!H116+'Store 7'!H116+'Store 7'!H116</f>
        <v>0</v>
      </c>
      <c r="I89" s="46">
        <f>NOT(ISBLANK('Store 1'!E116))+NOT(ISBLANK('Store 2'!E116))+NOT(ISBLANK('Store 3'!E116))+NOT(ISBLANK('Store 4'!E116))+NOT(ISBLANK('Store 5'!E116))+NOT(ISBLANK('Store 6'!E116))+NOT(ISBLANK('Store 7'!E116))+NOT(ISBLANK('Store 8'!E116))</f>
        <v>0</v>
      </c>
    </row>
    <row r="90" spans="1:9">
      <c r="A90" s="23"/>
      <c r="C90" s="24" t="s">
        <v>92</v>
      </c>
      <c r="E90" s="66">
        <f>'Store 1'!E117+'Store 2'!E117+'Store 3'!E117+'Store 4'!E117+'Store 5'!E117+'Store 6'!E117+'Store 7'!E117+'Store 7'!E117</f>
        <v>0</v>
      </c>
      <c r="F90" s="66">
        <f>'Store 1'!F117+'Store 2'!F117+'Store 3'!F117+'Store 4'!F117+'Store 5'!F117+'Store 6'!F117+'Store 7'!F117+'Store 7'!F117</f>
        <v>0</v>
      </c>
      <c r="G90" s="66">
        <f>'Store 1'!G117+'Store 2'!G117+'Store 3'!G117+'Store 4'!G117+'Store 5'!G117+'Store 6'!G117+'Store 7'!G117+'Store 7'!G117</f>
        <v>0</v>
      </c>
      <c r="H90" s="66">
        <f>'Store 1'!H117+'Store 2'!H117+'Store 3'!H117+'Store 4'!H117+'Store 5'!H117+'Store 6'!H117+'Store 7'!H117+'Store 7'!H117</f>
        <v>0</v>
      </c>
      <c r="I90" s="46">
        <f>NOT(ISBLANK('Store 1'!E117))+NOT(ISBLANK('Store 2'!E117))+NOT(ISBLANK('Store 3'!E117))+NOT(ISBLANK('Store 4'!E117))+NOT(ISBLANK('Store 5'!E117))+NOT(ISBLANK('Store 6'!E117))+NOT(ISBLANK('Store 7'!E117))+NOT(ISBLANK('Store 8'!E117))</f>
        <v>0</v>
      </c>
    </row>
    <row r="91" spans="1:9">
      <c r="A91" s="23"/>
      <c r="C91" s="49" t="s">
        <v>93</v>
      </c>
      <c r="E91" s="66">
        <f>'Store 1'!E118+'Store 2'!E118+'Store 3'!E118+'Store 4'!E118+'Store 5'!E118+'Store 6'!E118+'Store 7'!E118+'Store 7'!E118</f>
        <v>0</v>
      </c>
      <c r="F91" s="66">
        <f>'Store 1'!F118+'Store 2'!F118+'Store 3'!F118+'Store 4'!F118+'Store 5'!F118+'Store 6'!F118+'Store 7'!F118+'Store 7'!F118</f>
        <v>0</v>
      </c>
      <c r="G91" s="66">
        <f>'Store 1'!G118+'Store 2'!G118+'Store 3'!G118+'Store 4'!G118+'Store 5'!G118+'Store 6'!G118+'Store 7'!G118+'Store 7'!G118</f>
        <v>0</v>
      </c>
      <c r="H91" s="66">
        <f>'Store 1'!H118+'Store 2'!H118+'Store 3'!H118+'Store 4'!H118+'Store 5'!H118+'Store 6'!H118+'Store 7'!H118+'Store 7'!H118</f>
        <v>0</v>
      </c>
      <c r="I91" s="46"/>
    </row>
    <row r="92" spans="1:9">
      <c r="A92" s="23"/>
      <c r="B92" s="49"/>
      <c r="E92" s="69"/>
      <c r="F92" s="69"/>
      <c r="G92" s="69"/>
      <c r="H92" s="69"/>
    </row>
    <row r="93" spans="1:9">
      <c r="A93" s="23"/>
    </row>
    <row r="94" spans="1:9">
      <c r="A94" s="23" t="str">
        <f>"E. Inventory Turns, CY"&amp;year</f>
        <v>E. Inventory Turns, CY2024</v>
      </c>
      <c r="D94" s="29" t="s">
        <v>191</v>
      </c>
    </row>
    <row r="95" spans="1:9">
      <c r="A95" s="23"/>
      <c r="B95" s="24" t="s">
        <v>94</v>
      </c>
      <c r="C95" s="60">
        <f>'Store 1'!C122+'Store 2'!C122+'Store 3'!C122+'Store 4'!C122+'Store 5'!C122+'Store 6'!C122+'Store 7'!C122+'Store 7'!C122</f>
        <v>0</v>
      </c>
      <c r="D95" s="46">
        <f>NOT(ISBLANK('Store 1'!C122))+NOT(ISBLANK('Store 2'!C122))+NOT(ISBLANK('Store 3'!C122))+NOT(ISBLANK('Store 4'!C122))+NOT(ISBLANK('Store 5'!C122))+NOT(ISBLANK('Store 6'!C122))+NOT(ISBLANK('Store 7'!C122))+NOT(ISBLANK('Store 8'!C122))</f>
        <v>0</v>
      </c>
      <c r="E95" s="70"/>
      <c r="F95" s="70"/>
      <c r="G95" s="70"/>
      <c r="H95" s="70"/>
    </row>
    <row r="96" spans="1:9">
      <c r="A96" s="23"/>
      <c r="B96" s="24" t="s">
        <v>95</v>
      </c>
      <c r="C96" s="60">
        <f>'Store 1'!C123+'Store 2'!C123+'Store 3'!C123+'Store 4'!C123+'Store 5'!C123+'Store 6'!C123+'Store 7'!C123+'Store 7'!C123</f>
        <v>0</v>
      </c>
      <c r="D96" s="46">
        <f>NOT(ISBLANK('Store 1'!C123))+NOT(ISBLANK('Store 2'!C123))+NOT(ISBLANK('Store 3'!C123))+NOT(ISBLANK('Store 4'!C123))+NOT(ISBLANK('Store 5'!C123))+NOT(ISBLANK('Store 6'!C123))+NOT(ISBLANK('Store 7'!C123))+NOT(ISBLANK('Store 8'!C123))</f>
        <v>0</v>
      </c>
      <c r="E96" s="70"/>
      <c r="F96" s="70"/>
      <c r="G96" s="70"/>
      <c r="H96" s="70"/>
    </row>
    <row r="97" spans="1:9">
      <c r="A97" s="23"/>
      <c r="B97" s="24" t="s">
        <v>96</v>
      </c>
      <c r="C97" s="60">
        <f>'Store 1'!C124+'Store 2'!C124+'Store 3'!C124+'Store 4'!C124+'Store 5'!C124+'Store 6'!C124+'Store 7'!C124+'Store 7'!C124</f>
        <v>0</v>
      </c>
      <c r="D97" s="46">
        <f>NOT(ISBLANK('Store 1'!C124))+NOT(ISBLANK('Store 2'!C124))+NOT(ISBLANK('Store 3'!C124))+NOT(ISBLANK('Store 4'!C124))+NOT(ISBLANK('Store 5'!C124))+NOT(ISBLANK('Store 6'!C124))+NOT(ISBLANK('Store 7'!C124))+NOT(ISBLANK('Store 8'!C124))</f>
        <v>0</v>
      </c>
      <c r="E97" s="70"/>
      <c r="F97" s="70"/>
      <c r="G97" s="70"/>
      <c r="H97" s="70"/>
    </row>
    <row r="98" spans="1:9">
      <c r="A98" s="23"/>
      <c r="B98" s="24" t="s">
        <v>97</v>
      </c>
      <c r="C98" s="60">
        <f>'Store 1'!C125+'Store 2'!C125+'Store 3'!C125+'Store 4'!C125+'Store 5'!C125+'Store 6'!C125+'Store 7'!C125+'Store 7'!C125</f>
        <v>0</v>
      </c>
      <c r="D98" s="46">
        <f>NOT(ISBLANK('Store 1'!C125))+NOT(ISBLANK('Store 2'!C125))+NOT(ISBLANK('Store 3'!C125))+NOT(ISBLANK('Store 4'!C125))+NOT(ISBLANK('Store 5'!C125))+NOT(ISBLANK('Store 6'!C125))+NOT(ISBLANK('Store 7'!C125))+NOT(ISBLANK('Store 8'!C125))</f>
        <v>0</v>
      </c>
      <c r="E98" s="70"/>
      <c r="F98" s="70"/>
      <c r="G98" s="70"/>
      <c r="H98" s="70"/>
    </row>
    <row r="99" spans="1:9">
      <c r="A99" s="23"/>
      <c r="B99" s="24" t="s">
        <v>98</v>
      </c>
      <c r="C99" s="60">
        <f>'Store 1'!C126+'Store 2'!C126+'Store 3'!C126+'Store 4'!C126+'Store 5'!C126+'Store 6'!C126+'Store 7'!C126+'Store 7'!C126</f>
        <v>0</v>
      </c>
      <c r="D99" s="46">
        <f>NOT(ISBLANK('Store 1'!C126))+NOT(ISBLANK('Store 2'!C126))+NOT(ISBLANK('Store 3'!C126))+NOT(ISBLANK('Store 4'!C126))+NOT(ISBLANK('Store 5'!C126))+NOT(ISBLANK('Store 6'!C126))+NOT(ISBLANK('Store 7'!C126))+NOT(ISBLANK('Store 8'!C126))</f>
        <v>0</v>
      </c>
      <c r="E99" s="70"/>
      <c r="F99" s="70"/>
      <c r="G99" s="70"/>
      <c r="H99" s="70"/>
    </row>
    <row r="100" spans="1:9">
      <c r="A100" s="23"/>
    </row>
    <row r="101" spans="1:9">
      <c r="A101" s="23"/>
    </row>
    <row r="102" spans="1:9">
      <c r="A102" s="23" t="str">
        <f>"F. Customer Transactions, CY"&amp;year</f>
        <v>F. Customer Transactions, CY2024</v>
      </c>
    </row>
    <row r="103" spans="1:9">
      <c r="A103" s="23"/>
      <c r="C103" s="56"/>
      <c r="D103" s="56"/>
      <c r="E103" s="57"/>
      <c r="F103" s="56"/>
      <c r="G103" s="57"/>
      <c r="H103" s="56"/>
    </row>
    <row r="104" spans="1:9">
      <c r="A104" s="23"/>
      <c r="B104" s="24" t="s">
        <v>99</v>
      </c>
      <c r="C104" s="60">
        <f>'Store 1'!C131+'Store 2'!C131+'Store 3'!C131+'Store 4'!C131+'Store 5'!C131+'Store 6'!C131+'Store 7'!C131+'Store 7'!C131</f>
        <v>0</v>
      </c>
      <c r="D104" s="46">
        <f>NOT(ISBLANK('Store 1'!C131))+NOT(ISBLANK('Store 2'!C131))+NOT(ISBLANK('Store 3'!C131))+NOT(ISBLANK('Store 4'!C131))+NOT(ISBLANK('Store 5'!C131))+NOT(ISBLANK('Store 6'!C131))+NOT(ISBLANK('Store 7'!C131))+NOT(ISBLANK('Store 8'!C131))</f>
        <v>0</v>
      </c>
      <c r="E104" s="71"/>
      <c r="F104" s="71"/>
      <c r="G104" s="71"/>
      <c r="H104" s="71"/>
    </row>
    <row r="105" spans="1:9">
      <c r="A105" s="23"/>
    </row>
    <row r="106" spans="1:9">
      <c r="A106" s="23"/>
    </row>
    <row r="107" spans="1:9" ht="17">
      <c r="A107" s="121" t="str">
        <f ca="1">"Operating Expenses "&amp;MID(CELL("filename",A1),FIND("]",CELL("filename",A1))+1,256)</f>
        <v>Operating Expenses Summary</v>
      </c>
      <c r="B107" s="121"/>
      <c r="C107" s="121"/>
      <c r="D107" s="121"/>
      <c r="E107" s="121"/>
      <c r="F107" s="121"/>
      <c r="G107" s="121"/>
      <c r="H107" s="121"/>
    </row>
    <row r="108" spans="1:9" ht="17">
      <c r="A108" s="122" t="s">
        <v>100</v>
      </c>
      <c r="B108" s="122"/>
      <c r="C108" s="122"/>
      <c r="D108" s="122"/>
      <c r="E108" s="122"/>
      <c r="F108" s="122"/>
      <c r="G108" s="122"/>
      <c r="H108" s="122"/>
    </row>
    <row r="109" spans="1:9" ht="16">
      <c r="A109" s="23" t="str">
        <f>"G. Net Gross Profit, CY"&amp;year</f>
        <v>G. Net Gross Profit, CY2024</v>
      </c>
      <c r="H109" s="43" t="s">
        <v>101</v>
      </c>
      <c r="I109" s="29" t="s">
        <v>191</v>
      </c>
    </row>
    <row r="110" spans="1:9">
      <c r="A110" s="23"/>
      <c r="G110" s="49" t="s">
        <v>102</v>
      </c>
      <c r="H110" s="52">
        <f>H48+H64+H79+H91</f>
        <v>0</v>
      </c>
      <c r="I110" s="46"/>
    </row>
    <row r="111" spans="1:9">
      <c r="A111" s="23"/>
      <c r="B111" s="11" t="s">
        <v>103</v>
      </c>
      <c r="G111" s="24" t="s">
        <v>104</v>
      </c>
      <c r="H111" s="66">
        <f>'Store 1'!H138+'Store 2'!H138+'Store 3'!H138+'Store 4'!H138+'Store 5'!H138+'Store 6'!H138+'Store 7'!H138+'Store 7'!H138</f>
        <v>0</v>
      </c>
      <c r="I111" s="46">
        <f>NOT(ISBLANK('Store 1'!H138))+NOT(ISBLANK('Store 2'!H138))+NOT(ISBLANK('Store 3'!H138))+NOT(ISBLANK('Store 4'!H138))+NOT(ISBLANK('Store 5'!H138))+NOT(ISBLANK('Store 6'!H138))+NOT(ISBLANK('Store 7'!H138))+NOT(ISBLANK('Store 8'!H138))</f>
        <v>0</v>
      </c>
    </row>
    <row r="112" spans="1:9">
      <c r="A112" s="23"/>
      <c r="G112" s="24" t="s">
        <v>105</v>
      </c>
      <c r="H112" s="66">
        <f>'Store 1'!H139+'Store 2'!H139+'Store 3'!H139+'Store 4'!H139+'Store 5'!H139+'Store 6'!H139+'Store 7'!H139+'Store 7'!H139</f>
        <v>0</v>
      </c>
      <c r="I112" s="46">
        <f>NOT(ISBLANK('Store 1'!H139))+NOT(ISBLANK('Store 2'!H139))+NOT(ISBLANK('Store 3'!H139))+NOT(ISBLANK('Store 4'!H139))+NOT(ISBLANK('Store 5'!H139))+NOT(ISBLANK('Store 6'!H139))+NOT(ISBLANK('Store 7'!H139))+NOT(ISBLANK('Store 8'!H139))</f>
        <v>0</v>
      </c>
    </row>
    <row r="113" spans="1:9">
      <c r="A113" s="23"/>
      <c r="G113" s="49" t="s">
        <v>106</v>
      </c>
      <c r="H113" s="54">
        <f>H110-H111-H112</f>
        <v>0</v>
      </c>
    </row>
    <row r="114" spans="1:9">
      <c r="A114" s="23"/>
      <c r="G114" s="49"/>
      <c r="H114" s="54"/>
    </row>
    <row r="115" spans="1:9">
      <c r="A115" s="23"/>
      <c r="H115" s="72"/>
    </row>
    <row r="116" spans="1:9" ht="16">
      <c r="A116" s="23" t="str">
        <f>"H. Direct Store Operating Expenses, CY"&amp;year</f>
        <v>H. Direct Store Operating Expenses, CY2024</v>
      </c>
      <c r="H116" s="73" t="s">
        <v>101</v>
      </c>
      <c r="I116" s="29" t="s">
        <v>191</v>
      </c>
    </row>
    <row r="117" spans="1:9">
      <c r="A117" s="23"/>
      <c r="G117" s="24" t="s">
        <v>107</v>
      </c>
      <c r="H117" s="66">
        <f>'Store 1'!H144+'Store 2'!H144+'Store 3'!H144+'Store 4'!H144+'Store 5'!H144+'Store 6'!H144+'Store 7'!H144+'Store 7'!H144</f>
        <v>0</v>
      </c>
      <c r="I117" s="46">
        <f>NOT(ISBLANK('Store 1'!H144))+NOT(ISBLANK('Store 2'!H144))+NOT(ISBLANK('Store 3'!H144))+NOT(ISBLANK('Store 4'!H144))+NOT(ISBLANK('Store 5'!H144))+NOT(ISBLANK('Store 6'!H144))+NOT(ISBLANK('Store 7'!H144))+NOT(ISBLANK('Store 8'!H144))</f>
        <v>0</v>
      </c>
    </row>
    <row r="118" spans="1:9">
      <c r="A118" s="23"/>
      <c r="B118" s="11" t="s">
        <v>103</v>
      </c>
      <c r="G118" s="24" t="s">
        <v>108</v>
      </c>
      <c r="H118" s="66">
        <f>'Store 1'!H145+'Store 2'!H145+'Store 3'!H145+'Store 4'!H145+'Store 5'!H145+'Store 6'!H145+'Store 7'!H145+'Store 7'!H145</f>
        <v>0</v>
      </c>
      <c r="I118" s="46">
        <f>NOT(ISBLANK('Store 1'!H145))+NOT(ISBLANK('Store 2'!H145))+NOT(ISBLANK('Store 3'!H145))+NOT(ISBLANK('Store 4'!H145))+NOT(ISBLANK('Store 5'!H145))+NOT(ISBLANK('Store 6'!H145))+NOT(ISBLANK('Store 7'!H145))+NOT(ISBLANK('Store 8'!H145))</f>
        <v>0</v>
      </c>
    </row>
    <row r="119" spans="1:9">
      <c r="A119" s="23"/>
      <c r="G119" s="24" t="s">
        <v>109</v>
      </c>
      <c r="H119" s="66">
        <f>'Store 1'!H146+'Store 2'!H146+'Store 3'!H146+'Store 4'!H146+'Store 5'!H146+'Store 6'!H146+'Store 7'!H146+'Store 7'!H146</f>
        <v>0</v>
      </c>
      <c r="I119" s="46">
        <f>NOT(ISBLANK('Store 1'!H146))+NOT(ISBLANK('Store 2'!H146))+NOT(ISBLANK('Store 3'!H146))+NOT(ISBLANK('Store 4'!H146))+NOT(ISBLANK('Store 5'!H146))+NOT(ISBLANK('Store 6'!H146))+NOT(ISBLANK('Store 7'!H146))+NOT(ISBLANK('Store 8'!H146))</f>
        <v>0</v>
      </c>
    </row>
    <row r="120" spans="1:9">
      <c r="A120" s="23"/>
      <c r="G120" s="24" t="s">
        <v>110</v>
      </c>
      <c r="H120" s="66">
        <f>'Store 1'!H147+'Store 2'!H147+'Store 3'!H147+'Store 4'!H147+'Store 5'!H147+'Store 6'!H147+'Store 7'!H147+'Store 7'!H147</f>
        <v>0</v>
      </c>
      <c r="I120" s="46">
        <f>NOT(ISBLANK('Store 1'!H147))+NOT(ISBLANK('Store 2'!H147))+NOT(ISBLANK('Store 3'!H147))+NOT(ISBLANK('Store 4'!H147))+NOT(ISBLANK('Store 5'!H147))+NOT(ISBLANK('Store 6'!H147))+NOT(ISBLANK('Store 7'!H147))+NOT(ISBLANK('Store 8'!H147))</f>
        <v>0</v>
      </c>
    </row>
    <row r="121" spans="1:9">
      <c r="A121" s="23"/>
      <c r="G121" s="24" t="s">
        <v>111</v>
      </c>
      <c r="H121" s="66">
        <f>'Store 1'!H148+'Store 2'!H148+'Store 3'!H148+'Store 4'!H148+'Store 5'!H148+'Store 6'!H148+'Store 7'!H148+'Store 7'!H148</f>
        <v>0</v>
      </c>
      <c r="I121" s="46">
        <f>NOT(ISBLANK('Store 1'!H148))+NOT(ISBLANK('Store 2'!H148))+NOT(ISBLANK('Store 3'!H148))+NOT(ISBLANK('Store 4'!H148))+NOT(ISBLANK('Store 5'!H148))+NOT(ISBLANK('Store 6'!H148))+NOT(ISBLANK('Store 7'!H148))+NOT(ISBLANK('Store 8'!H148))</f>
        <v>0</v>
      </c>
    </row>
    <row r="122" spans="1:9">
      <c r="A122" s="23"/>
      <c r="G122" s="24" t="s">
        <v>112</v>
      </c>
      <c r="H122" s="66">
        <f>'Store 1'!H149+'Store 2'!H149+'Store 3'!H149+'Store 4'!H149+'Store 5'!H149+'Store 6'!H149+'Store 7'!H149+'Store 7'!H149</f>
        <v>0</v>
      </c>
      <c r="I122" s="46">
        <f>NOT(ISBLANK('Store 1'!H149))+NOT(ISBLANK('Store 2'!H149))+NOT(ISBLANK('Store 3'!H149))+NOT(ISBLANK('Store 4'!H149))+NOT(ISBLANK('Store 5'!H149))+NOT(ISBLANK('Store 6'!H149))+NOT(ISBLANK('Store 7'!H149))+NOT(ISBLANK('Store 8'!H149))</f>
        <v>0</v>
      </c>
    </row>
    <row r="123" spans="1:9">
      <c r="A123" s="23"/>
      <c r="G123" s="24" t="s">
        <v>113</v>
      </c>
      <c r="H123" s="66">
        <f>'Store 1'!H150+'Store 2'!H150+'Store 3'!H150+'Store 4'!H150+'Store 5'!H150+'Store 6'!H150+'Store 7'!H150+'Store 7'!H150</f>
        <v>0</v>
      </c>
      <c r="I123" s="46">
        <f>NOT(ISBLANK('Store 1'!H150))+NOT(ISBLANK('Store 2'!H150))+NOT(ISBLANK('Store 3'!H150))+NOT(ISBLANK('Store 4'!H150))+NOT(ISBLANK('Store 5'!H150))+NOT(ISBLANK('Store 6'!H150))+NOT(ISBLANK('Store 7'!H150))+NOT(ISBLANK('Store 8'!H150))</f>
        <v>0</v>
      </c>
    </row>
    <row r="124" spans="1:9">
      <c r="A124" s="23"/>
      <c r="G124" s="24" t="s">
        <v>114</v>
      </c>
      <c r="H124" s="66">
        <f>'Store 1'!H151+'Store 2'!H151+'Store 3'!H151+'Store 4'!H151+'Store 5'!H151+'Store 6'!H151+'Store 7'!H151+'Store 7'!H151</f>
        <v>0</v>
      </c>
      <c r="I124" s="46">
        <f>NOT(ISBLANK('Store 1'!H151))+NOT(ISBLANK('Store 2'!H151))+NOT(ISBLANK('Store 3'!H151))+NOT(ISBLANK('Store 4'!H151))+NOT(ISBLANK('Store 5'!H151))+NOT(ISBLANK('Store 6'!H151))+NOT(ISBLANK('Store 7'!H151))+NOT(ISBLANK('Store 8'!H151))</f>
        <v>0</v>
      </c>
    </row>
    <row r="125" spans="1:9">
      <c r="A125" s="23"/>
      <c r="G125" s="24" t="s">
        <v>115</v>
      </c>
      <c r="H125" s="66">
        <f>'Store 1'!H152+'Store 2'!H152+'Store 3'!H152+'Store 4'!H152+'Store 5'!H152+'Store 6'!H152+'Store 7'!H152+'Store 7'!H152</f>
        <v>0</v>
      </c>
      <c r="I125" s="46">
        <f>NOT(ISBLANK('Store 1'!H152))+NOT(ISBLANK('Store 2'!H152))+NOT(ISBLANK('Store 3'!H152))+NOT(ISBLANK('Store 4'!H152))+NOT(ISBLANK('Store 5'!H152))+NOT(ISBLANK('Store 6'!H152))+NOT(ISBLANK('Store 7'!H152))+NOT(ISBLANK('Store 8'!H152))</f>
        <v>0</v>
      </c>
    </row>
    <row r="126" spans="1:9">
      <c r="A126" s="23"/>
      <c r="G126" s="24" t="s">
        <v>116</v>
      </c>
      <c r="H126" s="66">
        <f>'Store 1'!H153+'Store 2'!H153+'Store 3'!H153+'Store 4'!H153+'Store 5'!H153+'Store 6'!H153+'Store 7'!H153+'Store 7'!H153</f>
        <v>0</v>
      </c>
      <c r="I126" s="46">
        <f>NOT(ISBLANK('Store 1'!H153))+NOT(ISBLANK('Store 2'!H153))+NOT(ISBLANK('Store 3'!H153))+NOT(ISBLANK('Store 4'!H153))+NOT(ISBLANK('Store 5'!H153))+NOT(ISBLANK('Store 6'!H153))+NOT(ISBLANK('Store 7'!H153))+NOT(ISBLANK('Store 8'!H153))</f>
        <v>0</v>
      </c>
    </row>
    <row r="127" spans="1:9">
      <c r="A127" s="23"/>
      <c r="G127" s="24" t="s">
        <v>117</v>
      </c>
      <c r="H127" s="66">
        <f>'Store 1'!H154+'Store 2'!H154+'Store 3'!H154+'Store 4'!H154+'Store 5'!H154+'Store 6'!H154+'Store 7'!H154+'Store 7'!H154</f>
        <v>0</v>
      </c>
      <c r="I127" s="46">
        <f>NOT(ISBLANK('Store 1'!H154))+NOT(ISBLANK('Store 2'!H154))+NOT(ISBLANK('Store 3'!H154))+NOT(ISBLANK('Store 4'!H154))+NOT(ISBLANK('Store 5'!H154))+NOT(ISBLANK('Store 6'!H154))+NOT(ISBLANK('Store 7'!H154))+NOT(ISBLANK('Store 8'!H154))</f>
        <v>0</v>
      </c>
    </row>
    <row r="128" spans="1:9">
      <c r="A128" s="23"/>
      <c r="G128" s="24" t="s">
        <v>118</v>
      </c>
      <c r="H128" s="66">
        <f>'Store 1'!H155+'Store 2'!H155+'Store 3'!H155+'Store 4'!H155+'Store 5'!H155+'Store 6'!H155+'Store 7'!H155+'Store 7'!H155</f>
        <v>0</v>
      </c>
      <c r="I128" s="46">
        <f>NOT(ISBLANK('Store 1'!H155))+NOT(ISBLANK('Store 2'!H155))+NOT(ISBLANK('Store 3'!H155))+NOT(ISBLANK('Store 4'!H155))+NOT(ISBLANK('Store 5'!H155))+NOT(ISBLANK('Store 6'!H155))+NOT(ISBLANK('Store 7'!H155))+NOT(ISBLANK('Store 8'!H155))</f>
        <v>0</v>
      </c>
    </row>
    <row r="129" spans="1:9">
      <c r="A129" s="23"/>
      <c r="G129" s="24" t="s">
        <v>119</v>
      </c>
      <c r="H129" s="66">
        <f>'Store 1'!H156+'Store 2'!H156+'Store 3'!H156+'Store 4'!H156+'Store 5'!H156+'Store 6'!H156+'Store 7'!H156+'Store 7'!H156</f>
        <v>0</v>
      </c>
      <c r="I129" s="46">
        <f>NOT(ISBLANK('Store 1'!H156))+NOT(ISBLANK('Store 2'!H156))+NOT(ISBLANK('Store 3'!H156))+NOT(ISBLANK('Store 4'!H156))+NOT(ISBLANK('Store 5'!H156))+NOT(ISBLANK('Store 6'!H156))+NOT(ISBLANK('Store 7'!H156))+NOT(ISBLANK('Store 8'!H156))</f>
        <v>0</v>
      </c>
    </row>
    <row r="130" spans="1:9">
      <c r="A130" s="23"/>
      <c r="G130" s="24" t="s">
        <v>120</v>
      </c>
      <c r="H130" s="66">
        <f>'Store 1'!H157+'Store 2'!H157+'Store 3'!H157+'Store 4'!H157+'Store 5'!H157+'Store 6'!H157+'Store 7'!H157+'Store 7'!H157</f>
        <v>0</v>
      </c>
      <c r="I130" s="46">
        <f>NOT(ISBLANK('Store 1'!H157))+NOT(ISBLANK('Store 2'!H157))+NOT(ISBLANK('Store 3'!H157))+NOT(ISBLANK('Store 4'!H157))+NOT(ISBLANK('Store 5'!H157))+NOT(ISBLANK('Store 6'!H157))+NOT(ISBLANK('Store 7'!H157))+NOT(ISBLANK('Store 8'!H157))</f>
        <v>0</v>
      </c>
    </row>
    <row r="131" spans="1:9">
      <c r="A131" s="23"/>
      <c r="G131" s="24" t="s">
        <v>121</v>
      </c>
      <c r="H131" s="66">
        <f>'Store 1'!H158+'Store 2'!H158+'Store 3'!H158+'Store 4'!H158+'Store 5'!H158+'Store 6'!H158+'Store 7'!H158+'Store 7'!H158</f>
        <v>0</v>
      </c>
      <c r="I131" s="46">
        <f>NOT(ISBLANK('Store 1'!H158))+NOT(ISBLANK('Store 2'!H158))+NOT(ISBLANK('Store 3'!H158))+NOT(ISBLANK('Store 4'!H158))+NOT(ISBLANK('Store 5'!H158))+NOT(ISBLANK('Store 6'!H158))+NOT(ISBLANK('Store 7'!H158))+NOT(ISBLANK('Store 8'!H158))</f>
        <v>0</v>
      </c>
    </row>
    <row r="132" spans="1:9">
      <c r="A132" s="23"/>
      <c r="G132" s="24" t="s">
        <v>122</v>
      </c>
      <c r="H132" s="66">
        <f>'Store 1'!H159+'Store 2'!H159+'Store 3'!H159+'Store 4'!H159+'Store 5'!H159+'Store 6'!H159+'Store 7'!H159+'Store 7'!H159</f>
        <v>0</v>
      </c>
      <c r="I132" s="46">
        <f>NOT(ISBLANK('Store 1'!H159))+NOT(ISBLANK('Store 2'!H159))+NOT(ISBLANK('Store 3'!H159))+NOT(ISBLANK('Store 4'!H159))+NOT(ISBLANK('Store 5'!H159))+NOT(ISBLANK('Store 6'!H159))+NOT(ISBLANK('Store 7'!H159))+NOT(ISBLANK('Store 8'!H159))</f>
        <v>0</v>
      </c>
    </row>
    <row r="133" spans="1:9">
      <c r="A133" s="23"/>
      <c r="G133" s="24" t="s">
        <v>123</v>
      </c>
      <c r="H133" s="66">
        <f>'Store 1'!H160+'Store 2'!H160+'Store 3'!H160+'Store 4'!H160+'Store 5'!H160+'Store 6'!H160+'Store 7'!H160+'Store 7'!H160</f>
        <v>0</v>
      </c>
      <c r="I133" s="46">
        <f>NOT(ISBLANK('Store 1'!H160))+NOT(ISBLANK('Store 2'!H160))+NOT(ISBLANK('Store 3'!H160))+NOT(ISBLANK('Store 4'!H160))+NOT(ISBLANK('Store 5'!H160))+NOT(ISBLANK('Store 6'!H160))+NOT(ISBLANK('Store 7'!H160))+NOT(ISBLANK('Store 8'!H160))</f>
        <v>0</v>
      </c>
    </row>
    <row r="134" spans="1:9">
      <c r="A134" s="23"/>
      <c r="G134" s="24" t="s">
        <v>124</v>
      </c>
      <c r="H134" s="66">
        <f>'Store 1'!H161+'Store 2'!H161+'Store 3'!H161+'Store 4'!H161+'Store 5'!H161+'Store 6'!H161+'Store 7'!H161+'Store 7'!H161</f>
        <v>0</v>
      </c>
      <c r="I134" s="46">
        <f>NOT(ISBLANK('Store 1'!H161))+NOT(ISBLANK('Store 2'!H161))+NOT(ISBLANK('Store 3'!H161))+NOT(ISBLANK('Store 4'!H161))+NOT(ISBLANK('Store 5'!H161))+NOT(ISBLANK('Store 6'!H161))+NOT(ISBLANK('Store 7'!H161))+NOT(ISBLANK('Store 8'!H161))</f>
        <v>0</v>
      </c>
    </row>
    <row r="135" spans="1:9">
      <c r="A135" s="23"/>
      <c r="G135" s="24" t="s">
        <v>125</v>
      </c>
      <c r="H135" s="66">
        <f>'Store 1'!H162+'Store 2'!H162+'Store 3'!H162+'Store 4'!H162+'Store 5'!H162+'Store 6'!H162+'Store 7'!H162+'Store 7'!H162</f>
        <v>0</v>
      </c>
      <c r="I135" s="46">
        <f>NOT(ISBLANK('Store 1'!H162))+NOT(ISBLANK('Store 2'!H162))+NOT(ISBLANK('Store 3'!H162))+NOT(ISBLANK('Store 4'!H162))+NOT(ISBLANK('Store 5'!H162))+NOT(ISBLANK('Store 6'!H162))+NOT(ISBLANK('Store 7'!H162))+NOT(ISBLANK('Store 8'!H162))</f>
        <v>0</v>
      </c>
    </row>
    <row r="136" spans="1:9">
      <c r="A136" s="23"/>
      <c r="G136" s="24" t="s">
        <v>126</v>
      </c>
      <c r="H136" s="66">
        <f>'Store 1'!H163+'Store 2'!H163+'Store 3'!H163+'Store 4'!H163+'Store 5'!H163+'Store 6'!H163+'Store 7'!H163+'Store 7'!H163</f>
        <v>0</v>
      </c>
      <c r="I136" s="46">
        <f>NOT(ISBLANK('Store 1'!H163))+NOT(ISBLANK('Store 2'!H163))+NOT(ISBLANK('Store 3'!H163))+NOT(ISBLANK('Store 4'!H163))+NOT(ISBLANK('Store 5'!H163))+NOT(ISBLANK('Store 6'!H163))+NOT(ISBLANK('Store 7'!H163))+NOT(ISBLANK('Store 8'!H163))</f>
        <v>0</v>
      </c>
    </row>
    <row r="137" spans="1:9">
      <c r="A137" s="23"/>
      <c r="G137" s="24" t="s">
        <v>127</v>
      </c>
      <c r="H137" s="66">
        <f>'Store 1'!H164+'Store 2'!H164+'Store 3'!H164+'Store 4'!H164+'Store 5'!H164+'Store 6'!H164+'Store 7'!H164+'Store 7'!H164</f>
        <v>0</v>
      </c>
      <c r="I137" s="46">
        <f>NOT(ISBLANK('Store 1'!H164))+NOT(ISBLANK('Store 2'!H164))+NOT(ISBLANK('Store 3'!H164))+NOT(ISBLANK('Store 4'!H164))+NOT(ISBLANK('Store 5'!H164))+NOT(ISBLANK('Store 6'!H164))+NOT(ISBLANK('Store 7'!H164))+NOT(ISBLANK('Store 8'!H164))</f>
        <v>0</v>
      </c>
    </row>
    <row r="138" spans="1:9">
      <c r="A138" s="23"/>
      <c r="G138" s="24" t="s">
        <v>128</v>
      </c>
      <c r="H138" s="66">
        <f>'Store 1'!H165+'Store 2'!H165+'Store 3'!H165+'Store 4'!H165+'Store 5'!H165+'Store 6'!H165+'Store 7'!H165+'Store 7'!H165</f>
        <v>0</v>
      </c>
      <c r="I138" s="46">
        <f>NOT(ISBLANK('Store 1'!H165))+NOT(ISBLANK('Store 2'!H165))+NOT(ISBLANK('Store 3'!H165))+NOT(ISBLANK('Store 4'!H165))+NOT(ISBLANK('Store 5'!H165))+NOT(ISBLANK('Store 6'!H165))+NOT(ISBLANK('Store 7'!H165))+NOT(ISBLANK('Store 8'!H165))</f>
        <v>0</v>
      </c>
    </row>
    <row r="139" spans="1:9">
      <c r="A139" s="23"/>
      <c r="G139" s="24" t="s">
        <v>129</v>
      </c>
      <c r="H139" s="66">
        <f>'Store 1'!H166+'Store 2'!H166+'Store 3'!H166+'Store 4'!H166+'Store 5'!H166+'Store 6'!H166+'Store 7'!H166+'Store 7'!H166</f>
        <v>0</v>
      </c>
      <c r="I139" s="46">
        <f>NOT(ISBLANK('Store 1'!H166))+NOT(ISBLANK('Store 2'!H166))+NOT(ISBLANK('Store 3'!H166))+NOT(ISBLANK('Store 4'!H166))+NOT(ISBLANK('Store 5'!H166))+NOT(ISBLANK('Store 6'!H166))+NOT(ISBLANK('Store 7'!H166))+NOT(ISBLANK('Store 8'!H166))</f>
        <v>0</v>
      </c>
    </row>
    <row r="140" spans="1:9">
      <c r="A140" s="23"/>
      <c r="G140" s="24" t="s">
        <v>92</v>
      </c>
      <c r="H140" s="66">
        <f>'Store 1'!H167+'Store 2'!H167+'Store 3'!H167+'Store 4'!H167+'Store 5'!H167+'Store 6'!H167+'Store 7'!H167+'Store 7'!H167</f>
        <v>0</v>
      </c>
      <c r="I140" s="46">
        <f>NOT(ISBLANK('Store 1'!H167))+NOT(ISBLANK('Store 2'!H167))+NOT(ISBLANK('Store 3'!H167))+NOT(ISBLANK('Store 4'!H167))+NOT(ISBLANK('Store 5'!H167))+NOT(ISBLANK('Store 6'!H167))+NOT(ISBLANK('Store 7'!H167))+NOT(ISBLANK('Store 8'!H167))</f>
        <v>0</v>
      </c>
    </row>
    <row r="141" spans="1:9">
      <c r="A141" s="23"/>
      <c r="G141" s="49" t="s">
        <v>130</v>
      </c>
      <c r="H141" s="54">
        <f>SUM(H117:H140)</f>
        <v>0</v>
      </c>
      <c r="I141" s="46"/>
    </row>
    <row r="142" spans="1:9">
      <c r="A142" s="23"/>
      <c r="H142" s="72"/>
      <c r="I142" s="46"/>
    </row>
    <row r="143" spans="1:9">
      <c r="A143" s="23"/>
      <c r="H143" s="72"/>
      <c r="I143" s="46"/>
    </row>
    <row r="144" spans="1:9" ht="32">
      <c r="A144" s="23" t="str">
        <f>"I. Other Store Operating Income, CY"&amp;year</f>
        <v>I. Other Store Operating Income, CY2024</v>
      </c>
      <c r="H144" s="73" t="s">
        <v>131</v>
      </c>
      <c r="I144" s="29" t="s">
        <v>191</v>
      </c>
    </row>
    <row r="145" spans="1:9">
      <c r="A145" s="23"/>
      <c r="G145" s="24" t="s">
        <v>132</v>
      </c>
      <c r="H145" s="66">
        <f>'Store 1'!H172+'Store 2'!H172+'Store 3'!H172+'Store 4'!H172+'Store 5'!H172+'Store 6'!H172+'Store 7'!H172+'Store 7'!H172</f>
        <v>0</v>
      </c>
      <c r="I145" s="46">
        <f>NOT(ISBLANK('Store 1'!H172))+NOT(ISBLANK('Store 2'!H172))+NOT(ISBLANK('Store 3'!H172))+NOT(ISBLANK('Store 4'!H172))+NOT(ISBLANK('Store 5'!H172))+NOT(ISBLANK('Store 6'!H172))+NOT(ISBLANK('Store 7'!H172))+NOT(ISBLANK('Store 8'!H172))</f>
        <v>0</v>
      </c>
    </row>
    <row r="146" spans="1:9">
      <c r="A146" s="23"/>
      <c r="B146" s="11" t="s">
        <v>103</v>
      </c>
      <c r="G146" s="24" t="s">
        <v>133</v>
      </c>
      <c r="H146" s="66">
        <f>'Store 1'!H173+'Store 2'!H173+'Store 3'!H173+'Store 4'!H173+'Store 5'!H173+'Store 6'!H173+'Store 7'!H173+'Store 7'!H173</f>
        <v>0</v>
      </c>
      <c r="I146" s="46">
        <f>NOT(ISBLANK('Store 1'!H173))+NOT(ISBLANK('Store 2'!H173))+NOT(ISBLANK('Store 3'!H173))+NOT(ISBLANK('Store 4'!H173))+NOT(ISBLANK('Store 5'!H173))+NOT(ISBLANK('Store 6'!H173))+NOT(ISBLANK('Store 7'!H173))+NOT(ISBLANK('Store 8'!H173))</f>
        <v>0</v>
      </c>
    </row>
    <row r="147" spans="1:9">
      <c r="A147" s="23"/>
      <c r="G147" s="24" t="s">
        <v>134</v>
      </c>
      <c r="H147" s="66">
        <f>'Store 1'!H174+'Store 2'!H174+'Store 3'!H174+'Store 4'!H174+'Store 5'!H174+'Store 6'!H174+'Store 7'!H174+'Store 7'!H174</f>
        <v>0</v>
      </c>
      <c r="I147" s="46">
        <f>NOT(ISBLANK('Store 1'!H174))+NOT(ISBLANK('Store 2'!H174))+NOT(ISBLANK('Store 3'!H174))+NOT(ISBLANK('Store 4'!H174))+NOT(ISBLANK('Store 5'!H174))+NOT(ISBLANK('Store 6'!H174))+NOT(ISBLANK('Store 7'!H174))+NOT(ISBLANK('Store 8'!H174))</f>
        <v>0</v>
      </c>
    </row>
    <row r="148" spans="1:9">
      <c r="A148" s="23"/>
      <c r="G148" s="24" t="s">
        <v>135</v>
      </c>
      <c r="H148" s="66">
        <f>'Store 1'!H175+'Store 2'!H175+'Store 3'!H175+'Store 4'!H175+'Store 5'!H175+'Store 6'!H175+'Store 7'!H175+'Store 7'!H175</f>
        <v>0</v>
      </c>
      <c r="I148" s="46">
        <f>NOT(ISBLANK('Store 1'!H175))+NOT(ISBLANK('Store 2'!H175))+NOT(ISBLANK('Store 3'!H175))+NOT(ISBLANK('Store 4'!H175))+NOT(ISBLANK('Store 5'!H175))+NOT(ISBLANK('Store 6'!H175))+NOT(ISBLANK('Store 7'!H175))+NOT(ISBLANK('Store 8'!H175))</f>
        <v>0</v>
      </c>
    </row>
    <row r="149" spans="1:9">
      <c r="A149" s="23"/>
      <c r="G149" s="24" t="s">
        <v>136</v>
      </c>
      <c r="H149" s="66">
        <f>'Store 1'!H176+'Store 2'!H176+'Store 3'!H176+'Store 4'!H176+'Store 5'!H176+'Store 6'!H176+'Store 7'!H176+'Store 7'!H176</f>
        <v>0</v>
      </c>
      <c r="I149" s="46">
        <f>NOT(ISBLANK('Store 1'!H176))+NOT(ISBLANK('Store 2'!H176))+NOT(ISBLANK('Store 3'!H176))+NOT(ISBLANK('Store 4'!H176))+NOT(ISBLANK('Store 5'!H176))+NOT(ISBLANK('Store 6'!H176))+NOT(ISBLANK('Store 7'!H176))+NOT(ISBLANK('Store 8'!H176))</f>
        <v>0</v>
      </c>
    </row>
    <row r="150" spans="1:9">
      <c r="A150" s="23"/>
      <c r="G150" s="24" t="s">
        <v>137</v>
      </c>
      <c r="H150" s="66">
        <f>'Store 1'!H177+'Store 2'!H177+'Store 3'!H177+'Store 4'!H177+'Store 5'!H177+'Store 6'!H177+'Store 7'!H177+'Store 7'!H177</f>
        <v>0</v>
      </c>
      <c r="I150" s="46">
        <f>NOT(ISBLANK('Store 1'!H177))+NOT(ISBLANK('Store 2'!H177))+NOT(ISBLANK('Store 3'!H177))+NOT(ISBLANK('Store 4'!H177))+NOT(ISBLANK('Store 5'!H177))+NOT(ISBLANK('Store 6'!H177))+NOT(ISBLANK('Store 7'!H177))+NOT(ISBLANK('Store 8'!H177))</f>
        <v>0</v>
      </c>
    </row>
    <row r="151" spans="1:9">
      <c r="A151" s="23"/>
      <c r="G151" s="24" t="s">
        <v>138</v>
      </c>
      <c r="H151" s="66">
        <f>'Store 1'!H178+'Store 2'!H178+'Store 3'!H178+'Store 4'!H178+'Store 5'!H178+'Store 6'!H178+'Store 7'!H178+'Store 7'!H178</f>
        <v>0</v>
      </c>
      <c r="I151" s="46">
        <f>NOT(ISBLANK('Store 1'!H178))+NOT(ISBLANK('Store 2'!H178))+NOT(ISBLANK('Store 3'!H178))+NOT(ISBLANK('Store 4'!H178))+NOT(ISBLANK('Store 5'!H178))+NOT(ISBLANK('Store 6'!H178))+NOT(ISBLANK('Store 7'!H178))+NOT(ISBLANK('Store 8'!H178))</f>
        <v>0</v>
      </c>
    </row>
    <row r="152" spans="1:9">
      <c r="A152" s="23"/>
      <c r="G152" s="24" t="s">
        <v>139</v>
      </c>
      <c r="H152" s="66">
        <f>'Store 1'!H179+'Store 2'!H179+'Store 3'!H179+'Store 4'!H179+'Store 5'!H179+'Store 6'!H179+'Store 7'!H179+'Store 7'!H179</f>
        <v>0</v>
      </c>
      <c r="I152" s="46">
        <f>NOT(ISBLANK('Store 1'!H179))+NOT(ISBLANK('Store 2'!H179))+NOT(ISBLANK('Store 3'!H179))+NOT(ISBLANK('Store 4'!H179))+NOT(ISBLANK('Store 5'!H179))+NOT(ISBLANK('Store 6'!H179))+NOT(ISBLANK('Store 7'!H179))+NOT(ISBLANK('Store 8'!H179))</f>
        <v>0</v>
      </c>
    </row>
    <row r="153" spans="1:9">
      <c r="A153" s="23"/>
      <c r="G153" s="24" t="s">
        <v>140</v>
      </c>
      <c r="H153" s="66">
        <f>'Store 1'!H180+'Store 2'!H180+'Store 3'!H180+'Store 4'!H180+'Store 5'!H180+'Store 6'!H180+'Store 7'!H180+'Store 7'!H180</f>
        <v>0</v>
      </c>
      <c r="I153" s="46">
        <f>NOT(ISBLANK('Store 1'!H180))+NOT(ISBLANK('Store 2'!H180))+NOT(ISBLANK('Store 3'!H180))+NOT(ISBLANK('Store 4'!H180))+NOT(ISBLANK('Store 5'!H180))+NOT(ISBLANK('Store 6'!H180))+NOT(ISBLANK('Store 7'!H180))+NOT(ISBLANK('Store 8'!H180))</f>
        <v>0</v>
      </c>
    </row>
    <row r="154" spans="1:9">
      <c r="A154" s="23"/>
      <c r="G154" s="24" t="s">
        <v>141</v>
      </c>
      <c r="H154" s="66">
        <f>'Store 1'!H181+'Store 2'!H181+'Store 3'!H181+'Store 4'!H181+'Store 5'!H181+'Store 6'!H181+'Store 7'!H181+'Store 7'!H181</f>
        <v>0</v>
      </c>
      <c r="I154" s="46">
        <f>NOT(ISBLANK('Store 1'!H181))+NOT(ISBLANK('Store 2'!H181))+NOT(ISBLANK('Store 3'!H181))+NOT(ISBLANK('Store 4'!H181))+NOT(ISBLANK('Store 5'!H181))+NOT(ISBLANK('Store 6'!H181))+NOT(ISBLANK('Store 7'!H181))+NOT(ISBLANK('Store 8'!H181))</f>
        <v>0</v>
      </c>
    </row>
    <row r="155" spans="1:9">
      <c r="A155" s="23"/>
      <c r="G155" s="24" t="s">
        <v>142</v>
      </c>
      <c r="H155" s="66">
        <f>'Store 1'!H182+'Store 2'!H182+'Store 3'!H182+'Store 4'!H182+'Store 5'!H182+'Store 6'!H182+'Store 7'!H182+'Store 7'!H182</f>
        <v>0</v>
      </c>
      <c r="I155" s="46">
        <f>NOT(ISBLANK('Store 1'!H182))+NOT(ISBLANK('Store 2'!H182))+NOT(ISBLANK('Store 3'!H182))+NOT(ISBLANK('Store 4'!H182))+NOT(ISBLANK('Store 5'!H182))+NOT(ISBLANK('Store 6'!H182))+NOT(ISBLANK('Store 7'!H182))+NOT(ISBLANK('Store 8'!H182))</f>
        <v>0</v>
      </c>
    </row>
    <row r="156" spans="1:9">
      <c r="A156" s="23"/>
      <c r="G156" s="24" t="s">
        <v>143</v>
      </c>
      <c r="H156" s="66">
        <f>'Store 1'!H183+'Store 2'!H183+'Store 3'!H183+'Store 4'!H183+'Store 5'!H183+'Store 6'!H183+'Store 7'!H183+'Store 7'!H183</f>
        <v>0</v>
      </c>
      <c r="I156" s="46">
        <f>NOT(ISBLANK('Store 1'!H183))+NOT(ISBLANK('Store 2'!H183))+NOT(ISBLANK('Store 3'!H183))+NOT(ISBLANK('Store 4'!H183))+NOT(ISBLANK('Store 5'!H183))+NOT(ISBLANK('Store 6'!H183))+NOT(ISBLANK('Store 7'!H183))+NOT(ISBLANK('Store 8'!H183))</f>
        <v>0</v>
      </c>
    </row>
    <row r="157" spans="1:9">
      <c r="A157" s="23"/>
      <c r="G157" s="24" t="s">
        <v>144</v>
      </c>
      <c r="H157" s="66">
        <f>'Store 1'!H184+'Store 2'!H184+'Store 3'!H184+'Store 4'!H184+'Store 5'!H184+'Store 6'!H184+'Store 7'!H184+'Store 7'!H184</f>
        <v>0</v>
      </c>
      <c r="I157" s="46">
        <f>NOT(ISBLANK('Store 1'!H184))+NOT(ISBLANK('Store 2'!H184))+NOT(ISBLANK('Store 3'!H184))+NOT(ISBLANK('Store 4'!H184))+NOT(ISBLANK('Store 5'!H184))+NOT(ISBLANK('Store 6'!H184))+NOT(ISBLANK('Store 7'!H184))+NOT(ISBLANK('Store 8'!H184))</f>
        <v>0</v>
      </c>
    </row>
    <row r="158" spans="1:9">
      <c r="A158" s="23"/>
      <c r="G158" s="24" t="s">
        <v>145</v>
      </c>
      <c r="H158" s="66">
        <f>'Store 1'!H185+'Store 2'!H185+'Store 3'!H185+'Store 4'!H185+'Store 5'!H185+'Store 6'!H185+'Store 7'!H185+'Store 7'!H185</f>
        <v>0</v>
      </c>
      <c r="I158" s="46">
        <f>NOT(ISBLANK('Store 1'!H185))+NOT(ISBLANK('Store 2'!H185))+NOT(ISBLANK('Store 3'!H185))+NOT(ISBLANK('Store 4'!H185))+NOT(ISBLANK('Store 5'!H185))+NOT(ISBLANK('Store 6'!H185))+NOT(ISBLANK('Store 7'!H185))+NOT(ISBLANK('Store 8'!H185))</f>
        <v>0</v>
      </c>
    </row>
    <row r="159" spans="1:9">
      <c r="A159" s="23"/>
      <c r="G159" s="24" t="s">
        <v>146</v>
      </c>
      <c r="H159" s="66">
        <f>'Store 1'!H186+'Store 2'!H186+'Store 3'!H186+'Store 4'!H186+'Store 5'!H186+'Store 6'!H186+'Store 7'!H186+'Store 7'!H186</f>
        <v>0</v>
      </c>
      <c r="I159" s="46">
        <f>NOT(ISBLANK('Store 1'!H186))+NOT(ISBLANK('Store 2'!H186))+NOT(ISBLANK('Store 3'!H186))+NOT(ISBLANK('Store 4'!H186))+NOT(ISBLANK('Store 5'!H186))+NOT(ISBLANK('Store 6'!H186))+NOT(ISBLANK('Store 7'!H186))+NOT(ISBLANK('Store 8'!H186))</f>
        <v>0</v>
      </c>
    </row>
    <row r="160" spans="1:9">
      <c r="A160" s="23"/>
      <c r="G160" s="24" t="s">
        <v>147</v>
      </c>
      <c r="H160" s="66">
        <f>'Store 1'!H187+'Store 2'!H187+'Store 3'!H187+'Store 4'!H187+'Store 5'!H187+'Store 6'!H187+'Store 7'!H187+'Store 7'!H187</f>
        <v>0</v>
      </c>
      <c r="I160" s="46">
        <f>NOT(ISBLANK('Store 1'!H187))+NOT(ISBLANK('Store 2'!H187))+NOT(ISBLANK('Store 3'!H187))+NOT(ISBLANK('Store 4'!H187))+NOT(ISBLANK('Store 5'!H187))+NOT(ISBLANK('Store 6'!H187))+NOT(ISBLANK('Store 7'!H187))+NOT(ISBLANK('Store 8'!H187))</f>
        <v>0</v>
      </c>
    </row>
    <row r="161" spans="1:9">
      <c r="A161" s="23"/>
      <c r="G161" s="24" t="s">
        <v>92</v>
      </c>
      <c r="H161" s="66">
        <f>'Store 1'!H188+'Store 2'!H188+'Store 3'!H188+'Store 4'!H188+'Store 5'!H188+'Store 6'!H188+'Store 7'!H188+'Store 7'!H188</f>
        <v>0</v>
      </c>
      <c r="I161" s="46">
        <f>NOT(ISBLANK('Store 1'!H188))+NOT(ISBLANK('Store 2'!H188))+NOT(ISBLANK('Store 3'!H188))+NOT(ISBLANK('Store 4'!H188))+NOT(ISBLANK('Store 5'!H188))+NOT(ISBLANK('Store 6'!H188))+NOT(ISBLANK('Store 7'!H188))+NOT(ISBLANK('Store 8'!H188))</f>
        <v>0</v>
      </c>
    </row>
    <row r="162" spans="1:9">
      <c r="A162" s="23"/>
      <c r="G162" s="49" t="s">
        <v>148</v>
      </c>
      <c r="H162" s="66">
        <f>'Store 1'!H189+'Store 2'!H189+'Store 3'!H189+'Store 4'!H189+'Store 5'!H189+'Store 6'!H189+'Store 7'!H189+'Store 7'!H189</f>
        <v>0</v>
      </c>
      <c r="I162" s="46"/>
    </row>
    <row r="163" spans="1:9">
      <c r="A163" s="23"/>
      <c r="G163" s="49"/>
      <c r="H163" s="54"/>
      <c r="I163" s="46"/>
    </row>
    <row r="164" spans="1:9">
      <c r="A164" s="23"/>
      <c r="H164" s="72"/>
      <c r="I164" s="46"/>
    </row>
    <row r="165" spans="1:9" ht="16">
      <c r="A165" s="23" t="str">
        <f>"J. Facility Expense, CY"&amp;year</f>
        <v>J. Facility Expense, CY2024</v>
      </c>
      <c r="H165" s="73" t="s">
        <v>101</v>
      </c>
      <c r="I165" s="29" t="s">
        <v>191</v>
      </c>
    </row>
    <row r="166" spans="1:9">
      <c r="A166" s="23"/>
      <c r="G166" s="24" t="s">
        <v>149</v>
      </c>
      <c r="H166" s="66">
        <f>'Store 1'!H193+'Store 2'!H193+'Store 3'!H193+'Store 4'!H193+'Store 5'!H193+'Store 6'!H193+'Store 7'!H193+'Store 7'!H193</f>
        <v>0</v>
      </c>
      <c r="I166" s="46">
        <f>NOT(ISBLANK('Store 1'!H193))+NOT(ISBLANK('Store 2'!H193))+NOT(ISBLANK('Store 3'!H193))+NOT(ISBLANK('Store 4'!H193))+NOT(ISBLANK('Store 5'!H193))+NOT(ISBLANK('Store 6'!H193))+NOT(ISBLANK('Store 7'!H193))+NOT(ISBLANK('Store 8'!H193))</f>
        <v>0</v>
      </c>
    </row>
    <row r="167" spans="1:9">
      <c r="A167" s="23"/>
      <c r="B167" s="11" t="s">
        <v>103</v>
      </c>
      <c r="G167" s="24" t="s">
        <v>150</v>
      </c>
      <c r="H167" s="66">
        <f>'Store 1'!H194+'Store 2'!H194+'Store 3'!H194+'Store 4'!H194+'Store 5'!H194+'Store 6'!H194+'Store 7'!H194+'Store 7'!H194</f>
        <v>0</v>
      </c>
      <c r="I167" s="46">
        <f>NOT(ISBLANK('Store 1'!H194))+NOT(ISBLANK('Store 2'!H194))+NOT(ISBLANK('Store 3'!H194))+NOT(ISBLANK('Store 4'!H194))+NOT(ISBLANK('Store 5'!H194))+NOT(ISBLANK('Store 6'!H194))+NOT(ISBLANK('Store 7'!H194))+NOT(ISBLANK('Store 8'!H194))</f>
        <v>0</v>
      </c>
    </row>
    <row r="168" spans="1:9">
      <c r="A168" s="23"/>
      <c r="G168" s="24" t="s">
        <v>151</v>
      </c>
      <c r="H168" s="66">
        <f>'Store 1'!H195+'Store 2'!H195+'Store 3'!H195+'Store 4'!H195+'Store 5'!H195+'Store 6'!H195+'Store 7'!H195+'Store 7'!H195</f>
        <v>0</v>
      </c>
      <c r="I168" s="46">
        <f>NOT(ISBLANK('Store 1'!H195))+NOT(ISBLANK('Store 2'!H195))+NOT(ISBLANK('Store 3'!H195))+NOT(ISBLANK('Store 4'!H195))+NOT(ISBLANK('Store 5'!H195))+NOT(ISBLANK('Store 6'!H195))+NOT(ISBLANK('Store 7'!H195))+NOT(ISBLANK('Store 8'!H195))</f>
        <v>0</v>
      </c>
    </row>
    <row r="169" spans="1:9">
      <c r="A169" s="23"/>
      <c r="G169" s="24" t="s">
        <v>152</v>
      </c>
      <c r="H169" s="66">
        <f>'Store 1'!H196+'Store 2'!H196+'Store 3'!H196+'Store 4'!H196+'Store 5'!H196+'Store 6'!H196+'Store 7'!H196+'Store 7'!H196</f>
        <v>0</v>
      </c>
      <c r="I169" s="46">
        <f>NOT(ISBLANK('Store 1'!H196))+NOT(ISBLANK('Store 2'!H196))+NOT(ISBLANK('Store 3'!H196))+NOT(ISBLANK('Store 4'!H196))+NOT(ISBLANK('Store 5'!H196))+NOT(ISBLANK('Store 6'!H196))+NOT(ISBLANK('Store 7'!H196))+NOT(ISBLANK('Store 8'!H196))</f>
        <v>0</v>
      </c>
    </row>
    <row r="170" spans="1:9">
      <c r="A170" s="23"/>
      <c r="G170" s="49" t="s">
        <v>153</v>
      </c>
      <c r="H170" s="66">
        <f>'Store 1'!H197+'Store 2'!H197+'Store 3'!H197+'Store 4'!H197+'Store 5'!H197+'Store 6'!H197+'Store 7'!H197+'Store 7'!H197</f>
        <v>0</v>
      </c>
      <c r="I170" s="46"/>
    </row>
    <row r="171" spans="1:9">
      <c r="A171" s="23"/>
      <c r="H171" s="72"/>
      <c r="I171" s="46"/>
    </row>
    <row r="172" spans="1:9">
      <c r="A172" s="23"/>
      <c r="G172" s="49" t="s">
        <v>154</v>
      </c>
      <c r="H172" s="54">
        <f>H113-H141+H162-H170</f>
        <v>0</v>
      </c>
      <c r="I172" s="46"/>
    </row>
    <row r="173" spans="1:9">
      <c r="A173" s="23"/>
      <c r="H173" s="74"/>
      <c r="I173" s="46"/>
    </row>
    <row r="174" spans="1:9">
      <c r="A174" s="23"/>
      <c r="H174" s="74"/>
      <c r="I174" s="46"/>
    </row>
    <row r="175" spans="1:9" ht="17">
      <c r="A175" s="103" t="str">
        <f ca="1">"Corporate "&amp;MID(CELL("filename",A1),FIND("]",CELL("filename",A1))+1,256)</f>
        <v>Corporate Summary</v>
      </c>
      <c r="B175" s="103"/>
      <c r="C175" s="103"/>
      <c r="D175" s="103"/>
      <c r="E175" s="103"/>
      <c r="F175" s="103"/>
      <c r="G175" s="103"/>
      <c r="H175" s="103"/>
      <c r="I175" s="46"/>
    </row>
    <row r="176" spans="1:9">
      <c r="A176" s="23"/>
      <c r="H176" s="74"/>
      <c r="I176" s="46"/>
    </row>
    <row r="177" spans="1:9" ht="16">
      <c r="A177" s="23" t="str">
        <f>"Corporate Income &amp; Expenses, CY"&amp;year</f>
        <v>Corporate Income &amp; Expenses, CY2024</v>
      </c>
      <c r="H177" s="81" t="s">
        <v>101</v>
      </c>
      <c r="I177" s="46"/>
    </row>
    <row r="178" spans="1:9">
      <c r="A178" s="23"/>
      <c r="G178" s="24" t="s">
        <v>174</v>
      </c>
      <c r="H178" s="66">
        <f>'Store 1'!H205+'Store 2'!H205+'Store 3'!H205+'Store 4'!H205+'Store 5'!H205+'Store 6'!H205+'Store 7'!H205+'Store 7'!H205</f>
        <v>0</v>
      </c>
      <c r="I178" s="46"/>
    </row>
    <row r="179" spans="1:9">
      <c r="A179" s="23"/>
      <c r="B179" s="11" t="s">
        <v>103</v>
      </c>
      <c r="G179" s="24" t="s">
        <v>175</v>
      </c>
      <c r="H179" s="66">
        <f>'Store 1'!H206+'Store 2'!H206+'Store 3'!H206+'Store 4'!H206+'Store 5'!H206+'Store 6'!H206+'Store 7'!H206+'Store 7'!H206</f>
        <v>0</v>
      </c>
      <c r="I179" s="46"/>
    </row>
    <row r="180" spans="1:9">
      <c r="A180" s="23"/>
      <c r="G180" s="24" t="s">
        <v>176</v>
      </c>
      <c r="H180" s="66">
        <f>'Store 1'!H207+'Store 2'!H207+'Store 3'!H207+'Store 4'!H207+'Store 5'!H207+'Store 6'!H207+'Store 7'!H207+'Store 7'!H207</f>
        <v>0</v>
      </c>
      <c r="I180" s="46"/>
    </row>
    <row r="181" spans="1:9">
      <c r="A181" s="23"/>
      <c r="G181" s="24" t="s">
        <v>177</v>
      </c>
      <c r="H181" s="66">
        <f>'Store 1'!H208+'Store 2'!H208+'Store 3'!H208+'Store 4'!H208+'Store 5'!H208+'Store 6'!H208+'Store 7'!H208+'Store 7'!H208</f>
        <v>0</v>
      </c>
      <c r="I181" s="46"/>
    </row>
    <row r="182" spans="1:9">
      <c r="A182" s="23"/>
      <c r="G182" s="49" t="s">
        <v>178</v>
      </c>
      <c r="H182" s="82">
        <f>H178+H179-H180-H181</f>
        <v>0</v>
      </c>
      <c r="I182" s="46"/>
    </row>
    <row r="183" spans="1:9">
      <c r="A183" s="23"/>
      <c r="G183" s="49"/>
      <c r="H183" s="82"/>
      <c r="I183" s="46"/>
    </row>
    <row r="184" spans="1:9">
      <c r="A184" s="23"/>
      <c r="G184" s="49" t="s">
        <v>192</v>
      </c>
      <c r="H184" s="82">
        <f>H172+H182</f>
        <v>0</v>
      </c>
      <c r="I184" s="46"/>
    </row>
    <row r="185" spans="1:9">
      <c r="A185" s="23"/>
      <c r="H185" s="74"/>
      <c r="I185" s="46"/>
    </row>
    <row r="186" spans="1:9">
      <c r="A186" s="23"/>
      <c r="H186" s="74"/>
      <c r="I186" s="46"/>
    </row>
    <row r="187" spans="1:9" ht="17">
      <c r="A187" s="103" t="str">
        <f ca="1">"Employment "&amp;MID(CELL("filename",A1),FIND("]",CELL("filename",A1))+1,256)</f>
        <v>Employment Summary</v>
      </c>
      <c r="B187" s="103"/>
      <c r="C187" s="103"/>
      <c r="D187" s="103"/>
      <c r="E187" s="103"/>
      <c r="F187" s="103"/>
      <c r="G187" s="103"/>
      <c r="H187" s="103"/>
      <c r="I187" s="46"/>
    </row>
    <row r="188" spans="1:9" ht="17">
      <c r="A188" s="27"/>
      <c r="B188" s="27"/>
      <c r="C188" s="27"/>
      <c r="D188" s="27"/>
      <c r="E188" s="27"/>
      <c r="F188" s="27"/>
      <c r="G188" s="27"/>
      <c r="H188" s="27"/>
      <c r="I188" s="46"/>
    </row>
    <row r="189" spans="1:9">
      <c r="A189" s="23" t="str">
        <f>"K. Employee Count Information as of December 31, "&amp;year</f>
        <v>K. Employee Count Information as of December 31, 2024</v>
      </c>
      <c r="I189" s="46"/>
    </row>
    <row r="190" spans="1:9" ht="16">
      <c r="A190" s="23"/>
      <c r="C190" s="43" t="s">
        <v>155</v>
      </c>
      <c r="D190" s="56" t="s">
        <v>156</v>
      </c>
      <c r="E190" s="56" t="s">
        <v>157</v>
      </c>
      <c r="F190" s="56" t="s">
        <v>158</v>
      </c>
      <c r="G190" s="56" t="s">
        <v>159</v>
      </c>
      <c r="H190" s="29" t="s">
        <v>191</v>
      </c>
      <c r="I190" s="46"/>
    </row>
    <row r="191" spans="1:9">
      <c r="A191" s="23"/>
      <c r="B191" s="24" t="str">
        <f>G206&amp;"s as of Dec. 31, "&amp;year</f>
        <v>Associates as of Dec. 31, 2024</v>
      </c>
      <c r="C191" s="60">
        <f>'Store 1'!C205+'Store 2'!C205+'Store 3'!C205+'Store 4'!C205+'Store 5'!C205+'Store 6'!C205+'Store 7'!C205+'Store 8'!C205</f>
        <v>0</v>
      </c>
      <c r="D191" s="60">
        <f>'Store 1'!D205+'Store 2'!D205+'Store 3'!D205+'Store 4'!D205+'Store 5'!D205+'Store 6'!D205+'Store 7'!D205+'Store 8'!D205</f>
        <v>0</v>
      </c>
      <c r="E191" s="60">
        <f>'Store 1'!E205+'Store 2'!E205+'Store 3'!E205+'Store 4'!E205+'Store 5'!E205+'Store 6'!E205+'Store 7'!E205+'Store 8'!E205</f>
        <v>0</v>
      </c>
      <c r="F191" s="60">
        <f>'Store 1'!F205+'Store 2'!F205+'Store 3'!F205+'Store 4'!F205+'Store 5'!F205+'Store 6'!F205+'Store 7'!F205+'Store 8'!F205</f>
        <v>0</v>
      </c>
      <c r="G191" s="60">
        <f>'Store 1'!G205+'Store 2'!G205+'Store 3'!G205+'Store 4'!G205+'Store 5'!G205+'Store 6'!G205+'Store 7'!G205+'Store 8'!G205</f>
        <v>0</v>
      </c>
      <c r="H191" s="46">
        <f>NOT(ISBLANK('Store 1'!C205))+NOT(ISBLANK('Store 2'!C205))+NOT(ISBLANK('Store 3'!C205))+NOT(ISBLANK('Store 4'!C205))+NOT(ISBLANK('Store 5'!C205))+NOT(ISBLANK('Store 6'!C205))+NOT(ISBLANK('Store 7'!C205))+NOT(ISBLANK('Store 8'!C205))</f>
        <v>0</v>
      </c>
    </row>
    <row r="192" spans="1:9">
      <c r="A192" s="23"/>
      <c r="B192" s="24" t="str">
        <f>G206&amp;"s Terminated &amp; Quit in "&amp;year</f>
        <v>Associates Terminated &amp; Quit in 2024</v>
      </c>
      <c r="C192" s="60">
        <f>'Store 1'!C206+'Store 2'!C206+'Store 3'!C206+'Store 4'!C206+'Store 5'!C206+'Store 6'!C206+'Store 7'!C206+'Store 8'!C206</f>
        <v>0</v>
      </c>
      <c r="D192" s="75"/>
      <c r="E192" s="76"/>
      <c r="F192" s="76"/>
      <c r="G192" s="77"/>
      <c r="H192" s="46">
        <f>NOT(ISBLANK('Store 1'!C206))+NOT(ISBLANK('Store 2'!C206))+NOT(ISBLANK('Store 3'!C206))+NOT(ISBLANK('Store 4'!C206))+NOT(ISBLANK('Store 5'!C206))+NOT(ISBLANK('Store 6'!C206))+NOT(ISBLANK('Store 7'!C206))+NOT(ISBLANK('Store 8'!C206))</f>
        <v>0</v>
      </c>
      <c r="I192" s="46"/>
    </row>
    <row r="193" spans="1:9">
      <c r="A193" s="23"/>
      <c r="B193" s="24" t="str">
        <f>G207&amp;"s as of Dec. 31, "&amp;year</f>
        <v>Lead Associates as of Dec. 31, 2024</v>
      </c>
      <c r="C193" s="60">
        <f>'Store 1'!C207+'Store 2'!C207+'Store 3'!C207+'Store 4'!C207+'Store 5'!C207+'Store 6'!C207+'Store 7'!C207+'Store 8'!C207</f>
        <v>0</v>
      </c>
      <c r="D193" s="60">
        <f>'Store 1'!D207+'Store 2'!D207+'Store 3'!D207+'Store 4'!D207+'Store 5'!D207+'Store 6'!D207+'Store 7'!D207+'Store 8'!D207</f>
        <v>0</v>
      </c>
      <c r="E193" s="60">
        <f>'Store 1'!E207+'Store 2'!E207+'Store 3'!E207+'Store 4'!E207+'Store 5'!E207+'Store 6'!E207+'Store 7'!E207+'Store 8'!E207</f>
        <v>0</v>
      </c>
      <c r="F193" s="60">
        <f>'Store 1'!F207+'Store 2'!F207+'Store 3'!F207+'Store 4'!F207+'Store 5'!F207+'Store 6'!F207+'Store 7'!F207+'Store 8'!F207</f>
        <v>0</v>
      </c>
      <c r="G193" s="60">
        <f>'Store 1'!G207+'Store 2'!G207+'Store 3'!G207+'Store 4'!G207+'Store 5'!G207+'Store 6'!G207+'Store 7'!G207+'Store 8'!G207</f>
        <v>0</v>
      </c>
      <c r="H193" s="46">
        <f>NOT(ISBLANK('Store 1'!C207))+NOT(ISBLANK('Store 2'!C207))+NOT(ISBLANK('Store 3'!C207))+NOT(ISBLANK('Store 4'!C207))+NOT(ISBLANK('Store 5'!C207))+NOT(ISBLANK('Store 6'!C207))+NOT(ISBLANK('Store 7'!C207))+NOT(ISBLANK('Store 8'!C207))</f>
        <v>0</v>
      </c>
      <c r="I193" s="46"/>
    </row>
    <row r="194" spans="1:9">
      <c r="A194" s="23"/>
      <c r="B194" s="24" t="str">
        <f>G207&amp;"s Terminated &amp; Quit in "&amp;year</f>
        <v>Lead Associates Terminated &amp; Quit in 2024</v>
      </c>
      <c r="C194" s="60">
        <f>'Store 1'!C208+'Store 2'!C208+'Store 3'!C208+'Store 4'!C208+'Store 5'!C208+'Store 6'!C208+'Store 7'!C208+'Store 8'!C208</f>
        <v>0</v>
      </c>
      <c r="D194" s="75"/>
      <c r="E194" s="76"/>
      <c r="F194" s="76"/>
      <c r="G194" s="77"/>
      <c r="H194" s="46">
        <f>NOT(ISBLANK('Store 1'!C208))+NOT(ISBLANK('Store 2'!C208))+NOT(ISBLANK('Store 3'!C208))+NOT(ISBLANK('Store 4'!C208))+NOT(ISBLANK('Store 5'!C208))+NOT(ISBLANK('Store 6'!C208))+NOT(ISBLANK('Store 7'!C208))+NOT(ISBLANK('Store 8'!C208))</f>
        <v>0</v>
      </c>
      <c r="I194" s="46"/>
    </row>
    <row r="195" spans="1:9">
      <c r="A195" s="23"/>
      <c r="B195" s="24" t="str">
        <f>G208&amp;"s as of Dec. 31, "&amp;year</f>
        <v>Assistant Managers as of Dec. 31, 2024</v>
      </c>
      <c r="C195" s="60">
        <f>'Store 1'!C209+'Store 2'!C209+'Store 3'!C209+'Store 4'!C209+'Store 5'!C209+'Store 6'!C209+'Store 7'!C209+'Store 8'!C209</f>
        <v>0</v>
      </c>
      <c r="D195" s="60">
        <f>'Store 1'!D209+'Store 2'!D209+'Store 3'!D209+'Store 4'!D209+'Store 5'!D209+'Store 6'!D209+'Store 7'!D209+'Store 8'!D209</f>
        <v>0</v>
      </c>
      <c r="E195" s="60">
        <f>'Store 1'!E209+'Store 2'!E209+'Store 3'!E209+'Store 4'!E209+'Store 5'!E209+'Store 6'!E209+'Store 7'!E209+'Store 8'!E209</f>
        <v>0</v>
      </c>
      <c r="F195" s="60">
        <f>'Store 1'!F209+'Store 2'!F209+'Store 3'!F209+'Store 4'!F209+'Store 5'!F209+'Store 6'!F209+'Store 7'!F209+'Store 8'!F209</f>
        <v>0</v>
      </c>
      <c r="G195" s="60">
        <f>'Store 1'!G209+'Store 2'!G209+'Store 3'!G209+'Store 4'!G209+'Store 5'!G209+'Store 6'!G209+'Store 7'!G209+'Store 8'!G209</f>
        <v>0</v>
      </c>
      <c r="H195" s="46">
        <f>NOT(ISBLANK('Store 1'!C209))+NOT(ISBLANK('Store 2'!C209))+NOT(ISBLANK('Store 3'!C209))+NOT(ISBLANK('Store 4'!C209))+NOT(ISBLANK('Store 5'!C209))+NOT(ISBLANK('Store 6'!C209))+NOT(ISBLANK('Store 7'!C209))+NOT(ISBLANK('Store 8'!C209))</f>
        <v>0</v>
      </c>
      <c r="I195" s="46"/>
    </row>
    <row r="196" spans="1:9">
      <c r="A196" s="23"/>
      <c r="B196" s="24" t="str">
        <f>G208&amp;"s Terminated &amp; Quit in "&amp;year</f>
        <v>Assistant Managers Terminated &amp; Quit in 2024</v>
      </c>
      <c r="C196" s="60">
        <f>'Store 1'!C210+'Store 2'!C210+'Store 3'!C210+'Store 4'!C210+'Store 5'!C210+'Store 6'!C210+'Store 7'!C210+'Store 8'!C210</f>
        <v>0</v>
      </c>
      <c r="D196" s="75"/>
      <c r="E196" s="76"/>
      <c r="F196" s="76"/>
      <c r="G196" s="77"/>
      <c r="H196" s="46">
        <f>NOT(ISBLANK('Store 1'!C210))+NOT(ISBLANK('Store 2'!C210))+NOT(ISBLANK('Store 3'!C210))+NOT(ISBLANK('Store 4'!C210))+NOT(ISBLANK('Store 5'!C210))+NOT(ISBLANK('Store 6'!C210))+NOT(ISBLANK('Store 7'!C210))+NOT(ISBLANK('Store 8'!C210))</f>
        <v>0</v>
      </c>
      <c r="I196" s="46"/>
    </row>
    <row r="197" spans="1:9">
      <c r="A197" s="23"/>
      <c r="B197" s="24" t="str">
        <f>G209&amp;"s as of Dec. 31, "&amp;year</f>
        <v>Managers as of Dec. 31, 2024</v>
      </c>
      <c r="C197" s="60">
        <f>'Store 1'!C211+'Store 2'!C211+'Store 3'!C211+'Store 4'!C211+'Store 5'!C211+'Store 6'!C211+'Store 7'!C211+'Store 8'!C211</f>
        <v>0</v>
      </c>
      <c r="D197" s="60">
        <f>'Store 1'!D211+'Store 2'!D211+'Store 3'!D211+'Store 4'!D211+'Store 5'!D211+'Store 6'!D211+'Store 7'!D211+'Store 8'!D211</f>
        <v>0</v>
      </c>
      <c r="E197" s="60">
        <f>'Store 1'!E211+'Store 2'!E211+'Store 3'!E211+'Store 4'!E211+'Store 5'!E211+'Store 6'!E211+'Store 7'!E211+'Store 8'!E211</f>
        <v>0</v>
      </c>
      <c r="F197" s="60">
        <f>'Store 1'!F211+'Store 2'!F211+'Store 3'!F211+'Store 4'!F211+'Store 5'!F211+'Store 6'!F211+'Store 7'!F211+'Store 8'!F211</f>
        <v>0</v>
      </c>
      <c r="G197" s="60">
        <f>'Store 1'!G211+'Store 2'!G211+'Store 3'!G211+'Store 4'!G211+'Store 5'!G211+'Store 6'!G211+'Store 7'!G211+'Store 8'!G211</f>
        <v>0</v>
      </c>
      <c r="H197" s="46">
        <f>NOT(ISBLANK('Store 1'!C211))+NOT(ISBLANK('Store 2'!C211))+NOT(ISBLANK('Store 3'!C211))+NOT(ISBLANK('Store 4'!C211))+NOT(ISBLANK('Store 5'!C211))+NOT(ISBLANK('Store 6'!C211))+NOT(ISBLANK('Store 7'!C211))+NOT(ISBLANK('Store 8'!C211))</f>
        <v>0</v>
      </c>
      <c r="I197" s="46"/>
    </row>
    <row r="198" spans="1:9">
      <c r="A198" s="23"/>
      <c r="B198" s="24" t="str">
        <f>G209&amp;"s Terminated &amp; Quit in "&amp;year</f>
        <v>Managers Terminated &amp; Quit in 2024</v>
      </c>
      <c r="C198" s="60">
        <f>'Store 1'!C212+'Store 2'!C212+'Store 3'!C212+'Store 4'!C212+'Store 5'!C212+'Store 6'!C212+'Store 7'!C212+'Store 8'!C212</f>
        <v>0</v>
      </c>
      <c r="D198" s="75"/>
      <c r="E198" s="76"/>
      <c r="F198" s="76"/>
      <c r="G198" s="77"/>
      <c r="H198" s="46">
        <f>NOT(ISBLANK('Store 1'!C212))+NOT(ISBLANK('Store 2'!C212))+NOT(ISBLANK('Store 3'!C212))+NOT(ISBLANK('Store 4'!C212))+NOT(ISBLANK('Store 5'!C212))+NOT(ISBLANK('Store 6'!C212))+NOT(ISBLANK('Store 7'!C212))+NOT(ISBLANK('Store 8'!C212))</f>
        <v>0</v>
      </c>
      <c r="I198" s="46"/>
    </row>
    <row r="199" spans="1:9">
      <c r="A199" s="23"/>
      <c r="B199" s="24" t="str">
        <f>G210&amp;"s as of Dec. 31, "&amp;year</f>
        <v xml:space="preserve"> Office, HQ &amp; Others as of Dec. 31, 2024</v>
      </c>
      <c r="C199" s="60">
        <f>'Store 1'!C213+'Store 2'!C213+'Store 3'!C213+'Store 4'!C213+'Store 5'!C213+'Store 6'!C213+'Store 7'!C213+'Store 8'!C213</f>
        <v>0</v>
      </c>
      <c r="D199" s="60">
        <f>'Store 1'!D213+'Store 2'!D213+'Store 3'!D213+'Store 4'!D213+'Store 5'!D213+'Store 6'!D213+'Store 7'!D213+'Store 8'!D213</f>
        <v>0</v>
      </c>
      <c r="E199" s="60">
        <f>'Store 1'!E213+'Store 2'!E213+'Store 3'!E213+'Store 4'!E213+'Store 5'!E213+'Store 6'!E213+'Store 7'!E213+'Store 8'!E213</f>
        <v>0</v>
      </c>
      <c r="F199" s="60">
        <f>'Store 1'!F213+'Store 2'!F213+'Store 3'!F213+'Store 4'!F213+'Store 5'!F213+'Store 6'!F213+'Store 7'!F213+'Store 8'!F213</f>
        <v>0</v>
      </c>
      <c r="G199" s="60">
        <f>'Store 1'!G213+'Store 2'!G213+'Store 3'!G213+'Store 4'!G213+'Store 5'!G213+'Store 6'!G213+'Store 7'!G213+'Store 8'!G213</f>
        <v>0</v>
      </c>
      <c r="H199" s="46">
        <f>NOT(ISBLANK('Store 1'!C213))+NOT(ISBLANK('Store 2'!C213))+NOT(ISBLANK('Store 3'!C213))+NOT(ISBLANK('Store 4'!C213))+NOT(ISBLANK('Store 5'!C213))+NOT(ISBLANK('Store 6'!C213))+NOT(ISBLANK('Store 7'!C213))+NOT(ISBLANK('Store 8'!C213))</f>
        <v>0</v>
      </c>
      <c r="I199" s="46"/>
    </row>
    <row r="200" spans="1:9">
      <c r="A200" s="23"/>
      <c r="B200" s="24" t="str">
        <f>G210&amp;"s Terminated &amp; Quit in "&amp;year</f>
        <v xml:space="preserve"> Office, HQ &amp; Others Terminated &amp; Quit in 2024</v>
      </c>
      <c r="C200" s="60">
        <f>'Store 1'!C214+'Store 2'!C214+'Store 3'!C214+'Store 4'!C214+'Store 5'!C214+'Store 6'!C214+'Store 7'!C214+'Store 8'!C214</f>
        <v>0</v>
      </c>
      <c r="D200" s="75"/>
      <c r="E200" s="76"/>
      <c r="F200" s="76"/>
      <c r="G200" s="77"/>
      <c r="I200" s="46"/>
    </row>
    <row r="201" spans="1:9" ht="16">
      <c r="A201" s="23"/>
      <c r="B201" s="49" t="str">
        <f>"Total Employee Count as of Dec. 31, "&amp;year</f>
        <v>Total Employee Count as of Dec. 31, 2024</v>
      </c>
      <c r="C201" s="78">
        <f>C191+C193+C195+C197+C199</f>
        <v>0</v>
      </c>
      <c r="D201" s="78">
        <f>D191+D193+D195+D197+D199</f>
        <v>0</v>
      </c>
      <c r="E201" s="78">
        <f>E191+E193+E195+E197+E199</f>
        <v>0</v>
      </c>
      <c r="F201" s="78">
        <f>F191+F193+F195+F197+F199</f>
        <v>0</v>
      </c>
      <c r="G201" s="78">
        <f>G191+G193+G195+G197+G199</f>
        <v>0</v>
      </c>
      <c r="I201" s="46"/>
    </row>
    <row r="202" spans="1:9" ht="16">
      <c r="A202" s="23"/>
      <c r="B202" s="49" t="str">
        <f>"Total Employees Terminated &amp; Quit in "&amp;year</f>
        <v>Total Employees Terminated &amp; Quit in 2024</v>
      </c>
      <c r="C202" s="78">
        <f>C192+C194+C196+C198+C200</f>
        <v>0</v>
      </c>
      <c r="D202" s="78"/>
      <c r="E202" s="78"/>
      <c r="F202" s="78"/>
      <c r="G202" s="78"/>
      <c r="I202" s="46"/>
    </row>
    <row r="203" spans="1:9">
      <c r="A203" s="23"/>
      <c r="B203" s="49"/>
      <c r="C203" s="45"/>
      <c r="D203" s="45"/>
      <c r="I203" s="46"/>
    </row>
    <row r="204" spans="1:9">
      <c r="A204" s="23"/>
      <c r="B204" s="49"/>
      <c r="C204" s="45"/>
      <c r="D204" s="45"/>
      <c r="I204" s="46"/>
    </row>
    <row r="205" spans="1:9" ht="16">
      <c r="A205" s="23" t="str">
        <f>"L. Labor Hours by Employee Type, CY"&amp;year</f>
        <v>L. Labor Hours by Employee Type, CY2024</v>
      </c>
      <c r="H205" s="43" t="s">
        <v>160</v>
      </c>
      <c r="I205" s="29" t="s">
        <v>191</v>
      </c>
    </row>
    <row r="206" spans="1:9">
      <c r="A206" s="23"/>
      <c r="G206" s="24" t="s">
        <v>161</v>
      </c>
      <c r="H206" s="60">
        <f>'Store 1'!H220+'Store 2'!H220+'Store 3'!H220+'Store 4'!H220+'Store 5'!H220+'Store 6'!H220+'Store 7'!H220+'Store 8'!H220</f>
        <v>0</v>
      </c>
      <c r="I206" s="46">
        <f>NOT(ISBLANK('Store 1'!H220))+NOT(ISBLANK('Store 2'!H220))+NOT(ISBLANK('Store 3'!H220))+NOT(ISBLANK('Store 4'!H220))+NOT(ISBLANK('Store 5'!H220))+NOT(ISBLANK('Store 6'!H220))+NOT(ISBLANK('Store 7'!H220))+NOT(ISBLANK('Store 8'!H220))</f>
        <v>0</v>
      </c>
    </row>
    <row r="207" spans="1:9">
      <c r="A207" s="23"/>
      <c r="G207" s="24" t="s">
        <v>162</v>
      </c>
      <c r="H207" s="60">
        <f>'Store 1'!H221+'Store 2'!H221+'Store 3'!H221+'Store 4'!H221+'Store 5'!H221+'Store 6'!H221+'Store 7'!H221+'Store 8'!H221</f>
        <v>0</v>
      </c>
      <c r="I207" s="46">
        <f>NOT(ISBLANK('Store 1'!H221))+NOT(ISBLANK('Store 2'!H221))+NOT(ISBLANK('Store 3'!H221))+NOT(ISBLANK('Store 4'!H221))+NOT(ISBLANK('Store 5'!H221))+NOT(ISBLANK('Store 6'!H221))+NOT(ISBLANK('Store 7'!H221))+NOT(ISBLANK('Store 8'!H221))</f>
        <v>0</v>
      </c>
    </row>
    <row r="208" spans="1:9">
      <c r="A208" s="23"/>
      <c r="G208" s="24" t="s">
        <v>163</v>
      </c>
      <c r="H208" s="60">
        <f>'Store 1'!H222+'Store 2'!H222+'Store 3'!H222+'Store 4'!H222+'Store 5'!H222+'Store 6'!H222+'Store 7'!H222+'Store 8'!H222</f>
        <v>0</v>
      </c>
      <c r="I208" s="46">
        <f>NOT(ISBLANK('Store 1'!H222))+NOT(ISBLANK('Store 2'!H222))+NOT(ISBLANK('Store 3'!H222))+NOT(ISBLANK('Store 4'!H222))+NOT(ISBLANK('Store 5'!H222))+NOT(ISBLANK('Store 6'!H222))+NOT(ISBLANK('Store 7'!H222))+NOT(ISBLANK('Store 8'!H222))</f>
        <v>0</v>
      </c>
    </row>
    <row r="209" spans="1:9">
      <c r="A209" s="23"/>
      <c r="G209" s="24" t="s">
        <v>164</v>
      </c>
      <c r="H209" s="60">
        <f>'Store 1'!H223+'Store 2'!H223+'Store 3'!H223+'Store 4'!H223+'Store 5'!H223+'Store 6'!H223+'Store 7'!H223+'Store 8'!H223</f>
        <v>0</v>
      </c>
      <c r="I209" s="46">
        <f>NOT(ISBLANK('Store 1'!H223))+NOT(ISBLANK('Store 2'!H223))+NOT(ISBLANK('Store 3'!H223))+NOT(ISBLANK('Store 4'!H223))+NOT(ISBLANK('Store 5'!H223))+NOT(ISBLANK('Store 6'!H223))+NOT(ISBLANK('Store 7'!H223))+NOT(ISBLANK('Store 8'!H223))</f>
        <v>0</v>
      </c>
    </row>
    <row r="210" spans="1:9">
      <c r="A210" s="23"/>
      <c r="G210" s="24" t="s">
        <v>165</v>
      </c>
      <c r="H210" s="60">
        <f>'Store 1'!H224+'Store 2'!H224+'Store 3'!H224+'Store 4'!H224+'Store 5'!H224+'Store 6'!H224+'Store 7'!H224+'Store 8'!H224</f>
        <v>0</v>
      </c>
      <c r="I210" s="46">
        <f>NOT(ISBLANK('Store 1'!H224))+NOT(ISBLANK('Store 2'!H224))+NOT(ISBLANK('Store 3'!H224))+NOT(ISBLANK('Store 4'!H224))+NOT(ISBLANK('Store 5'!H224))+NOT(ISBLANK('Store 6'!H224))+NOT(ISBLANK('Store 7'!H224))+NOT(ISBLANK('Store 8'!H224))</f>
        <v>0</v>
      </c>
    </row>
    <row r="211" spans="1:9">
      <c r="A211" s="23"/>
      <c r="G211" s="49" t="s">
        <v>166</v>
      </c>
      <c r="H211" s="53">
        <f>SUM(H206:H210)</f>
        <v>0</v>
      </c>
      <c r="I211" s="46"/>
    </row>
    <row r="212" spans="1:9">
      <c r="A212" s="23"/>
      <c r="B212" s="24"/>
      <c r="C212" s="45"/>
      <c r="D212" s="46"/>
      <c r="E212" s="45"/>
      <c r="F212" s="46"/>
      <c r="G212" s="45"/>
      <c r="H212" s="46"/>
      <c r="I212" s="46"/>
    </row>
    <row r="213" spans="1:9">
      <c r="A213" s="23"/>
      <c r="B213" s="24"/>
      <c r="C213" s="45"/>
      <c r="D213" s="46"/>
      <c r="E213" s="45"/>
      <c r="F213" s="46"/>
      <c r="G213" s="45"/>
      <c r="H213" s="46"/>
      <c r="I213" s="46"/>
    </row>
    <row r="214" spans="1:9" ht="17">
      <c r="A214" s="103" t="s">
        <v>18</v>
      </c>
      <c r="B214" s="103"/>
      <c r="C214" s="103"/>
      <c r="D214" s="103"/>
      <c r="E214" s="103"/>
      <c r="F214" s="103"/>
      <c r="G214" s="103"/>
      <c r="H214" s="103"/>
    </row>
    <row r="215" spans="1:9" ht="17">
      <c r="A215" s="27"/>
      <c r="B215" s="27"/>
      <c r="C215" s="27"/>
      <c r="D215" s="27"/>
      <c r="E215" s="27"/>
      <c r="F215" s="27"/>
      <c r="G215" s="27"/>
      <c r="H215" s="28"/>
    </row>
    <row r="216" spans="1:9">
      <c r="A216" s="23" t="str">
        <f ca="1">"Respondent's Comments: "&amp;MID(CELL("filename",A1),FIND("]",CELL("filename",A1))+1,256)</f>
        <v>Respondent's Comments: Summary</v>
      </c>
    </row>
    <row r="217" spans="1:9">
      <c r="B217" s="105"/>
      <c r="C217" s="106"/>
      <c r="D217" s="106"/>
      <c r="E217" s="106"/>
      <c r="F217" s="106"/>
      <c r="G217" s="106"/>
      <c r="H217" s="107"/>
    </row>
    <row r="218" spans="1:9">
      <c r="B218" s="108"/>
      <c r="C218" s="109"/>
      <c r="D218" s="109"/>
      <c r="E218" s="109"/>
      <c r="F218" s="109"/>
      <c r="G218" s="109"/>
      <c r="H218" s="110"/>
    </row>
    <row r="219" spans="1:9">
      <c r="B219" s="108"/>
      <c r="C219" s="109"/>
      <c r="D219" s="109"/>
      <c r="E219" s="109"/>
      <c r="F219" s="109"/>
      <c r="G219" s="109"/>
      <c r="H219" s="110"/>
    </row>
    <row r="220" spans="1:9">
      <c r="B220" s="108"/>
      <c r="C220" s="109"/>
      <c r="D220" s="109"/>
      <c r="E220" s="109"/>
      <c r="F220" s="109"/>
      <c r="G220" s="109"/>
      <c r="H220" s="110"/>
    </row>
    <row r="221" spans="1:9">
      <c r="B221" s="108"/>
      <c r="C221" s="109"/>
      <c r="D221" s="109"/>
      <c r="E221" s="109"/>
      <c r="F221" s="109"/>
      <c r="G221" s="109"/>
      <c r="H221" s="110"/>
    </row>
    <row r="222" spans="1:9">
      <c r="B222" s="108"/>
      <c r="C222" s="109"/>
      <c r="D222" s="109"/>
      <c r="E222" s="109"/>
      <c r="F222" s="109"/>
      <c r="G222" s="109"/>
      <c r="H222" s="110"/>
    </row>
    <row r="223" spans="1:9">
      <c r="B223" s="108"/>
      <c r="C223" s="109"/>
      <c r="D223" s="109"/>
      <c r="E223" s="109"/>
      <c r="F223" s="109"/>
      <c r="G223" s="109"/>
      <c r="H223" s="110"/>
    </row>
    <row r="224" spans="1:9">
      <c r="B224" s="108"/>
      <c r="C224" s="109"/>
      <c r="D224" s="109"/>
      <c r="E224" s="109"/>
      <c r="F224" s="109"/>
      <c r="G224" s="109"/>
      <c r="H224" s="110"/>
    </row>
    <row r="225" spans="1:8">
      <c r="B225" s="111"/>
      <c r="C225" s="112"/>
      <c r="D225" s="112"/>
      <c r="E225" s="112"/>
      <c r="F225" s="112"/>
      <c r="G225" s="112"/>
      <c r="H225" s="113"/>
    </row>
    <row r="226" spans="1:8">
      <c r="A226" s="23"/>
    </row>
    <row r="227" spans="1:8">
      <c r="A227" s="30"/>
      <c r="B227" s="31"/>
      <c r="C227" s="31"/>
      <c r="D227" s="31"/>
      <c r="E227" s="31"/>
      <c r="F227" s="31"/>
      <c r="G227" s="31"/>
      <c r="H227" s="32" t="str">
        <f ca="1">"end "&amp;MID(CELL("filename",A1),FIND("]",CELL("filename",A1))+1,256)</f>
        <v>end Summary</v>
      </c>
    </row>
    <row r="228" spans="1:8">
      <c r="A228" s="23"/>
    </row>
    <row r="229" spans="1:8">
      <c r="A229" s="23"/>
    </row>
    <row r="230" spans="1:8">
      <c r="A230" s="23"/>
    </row>
    <row r="231" spans="1:8">
      <c r="A231" s="23"/>
    </row>
    <row r="232" spans="1:8">
      <c r="A232" s="23"/>
    </row>
    <row r="233" spans="1:8">
      <c r="A233" s="23"/>
    </row>
    <row r="234" spans="1:8">
      <c r="A234" s="23"/>
    </row>
    <row r="235" spans="1:8">
      <c r="A235" s="23"/>
    </row>
    <row r="236" spans="1:8">
      <c r="A236" s="23"/>
    </row>
    <row r="237" spans="1:8">
      <c r="A237" s="23"/>
    </row>
    <row r="238" spans="1:8">
      <c r="A238" s="23"/>
    </row>
    <row r="239" spans="1:8">
      <c r="A239" s="23"/>
    </row>
    <row r="240" spans="1:8">
      <c r="A240" s="23"/>
    </row>
    <row r="241" spans="1:1">
      <c r="A241" s="23"/>
    </row>
    <row r="242" spans="1:1">
      <c r="A242" s="23"/>
    </row>
    <row r="243" spans="1:1">
      <c r="A243" s="23"/>
    </row>
    <row r="244" spans="1:1">
      <c r="A244" s="23"/>
    </row>
    <row r="245" spans="1:1">
      <c r="A245" s="23"/>
    </row>
    <row r="246" spans="1:1">
      <c r="A246" s="23"/>
    </row>
    <row r="247" spans="1:1">
      <c r="A247" s="23"/>
    </row>
    <row r="248" spans="1:1">
      <c r="A248" s="23"/>
    </row>
    <row r="249" spans="1:1">
      <c r="A249" s="23"/>
    </row>
    <row r="250" spans="1:1">
      <c r="A250" s="23"/>
    </row>
    <row r="251" spans="1:1">
      <c r="A251" s="23"/>
    </row>
    <row r="252" spans="1:1">
      <c r="A252" s="23"/>
    </row>
    <row r="253" spans="1:1">
      <c r="A253" s="23"/>
    </row>
    <row r="254" spans="1:1">
      <c r="A254" s="23"/>
    </row>
    <row r="255" spans="1:1">
      <c r="A255" s="23"/>
    </row>
    <row r="256" spans="1:1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</sheetData>
  <sheetProtection sheet="1" selectLockedCells="1"/>
  <mergeCells count="23">
    <mergeCell ref="A108:H108"/>
    <mergeCell ref="A175:H175"/>
    <mergeCell ref="A187:H187"/>
    <mergeCell ref="A214:H214"/>
    <mergeCell ref="B217:H225"/>
    <mergeCell ref="A107:H107"/>
    <mergeCell ref="G22:H22"/>
    <mergeCell ref="G23:H23"/>
    <mergeCell ref="G24:H24"/>
    <mergeCell ref="G25:H25"/>
    <mergeCell ref="G26:H26"/>
    <mergeCell ref="G27:H27"/>
    <mergeCell ref="A38:H38"/>
    <mergeCell ref="F39:G39"/>
    <mergeCell ref="F53:G53"/>
    <mergeCell ref="F67:G67"/>
    <mergeCell ref="F84:G84"/>
    <mergeCell ref="G21:H21"/>
    <mergeCell ref="A5:I5"/>
    <mergeCell ref="A15:H15"/>
    <mergeCell ref="F17:G17"/>
    <mergeCell ref="G19:H19"/>
    <mergeCell ref="G20:H20"/>
  </mergeCells>
  <phoneticPr fontId="21" type="noConversion"/>
  <conditionalFormatting sqref="F29">
    <cfRule type="containsText" dxfId="0" priority="1" operator="containsText" text="Y/N/DK">
      <formula>NOT(ISERROR(SEARCH("Y/N/DK",F29)))</formula>
    </cfRule>
  </conditionalFormatting>
  <pageMargins left="0.7" right="0.7" top="0.75" bottom="0.75" header="0.3" footer="0.3"/>
  <pageSetup scale="80" fitToHeight="0" orientation="landscape" horizontalDpi="4294967292" verticalDpi="429496729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34"/>
  <sheetViews>
    <sheetView workbookViewId="0">
      <selection activeCell="B2" sqref="B2"/>
    </sheetView>
  </sheetViews>
  <sheetFormatPr baseColWidth="10" defaultRowHeight="16"/>
  <sheetData>
    <row r="1" spans="1:3">
      <c r="A1" s="86" t="s">
        <v>30</v>
      </c>
      <c r="B1">
        <v>2024</v>
      </c>
    </row>
    <row r="2" spans="1:3">
      <c r="A2" t="s">
        <v>193</v>
      </c>
      <c r="B2" s="87">
        <f>DATE(year,12,31)</f>
        <v>45657</v>
      </c>
    </row>
    <row r="9" spans="1:3">
      <c r="A9" t="s">
        <v>194</v>
      </c>
      <c r="B9">
        <v>1</v>
      </c>
      <c r="C9" t="s">
        <v>195</v>
      </c>
    </row>
    <row r="10" spans="1:3">
      <c r="B10">
        <v>2</v>
      </c>
      <c r="C10" t="s">
        <v>196</v>
      </c>
    </row>
    <row r="11" spans="1:3">
      <c r="B11">
        <v>3</v>
      </c>
      <c r="C11" t="s">
        <v>197</v>
      </c>
    </row>
    <row r="12" spans="1:3">
      <c r="B12">
        <v>4</v>
      </c>
      <c r="C12" t="s">
        <v>198</v>
      </c>
    </row>
    <row r="13" spans="1:3">
      <c r="B13">
        <v>5</v>
      </c>
      <c r="C13" t="s">
        <v>199</v>
      </c>
    </row>
    <row r="14" spans="1:3">
      <c r="B14">
        <v>6</v>
      </c>
      <c r="C14" t="s">
        <v>200</v>
      </c>
    </row>
    <row r="15" spans="1:3">
      <c r="B15">
        <v>7</v>
      </c>
      <c r="C15" t="s">
        <v>201</v>
      </c>
    </row>
    <row r="16" spans="1:3">
      <c r="B16">
        <v>8</v>
      </c>
      <c r="C16" t="s">
        <v>202</v>
      </c>
    </row>
    <row r="17" spans="2:3">
      <c r="B17">
        <v>9</v>
      </c>
      <c r="C17" t="s">
        <v>203</v>
      </c>
    </row>
    <row r="18" spans="2:3">
      <c r="B18">
        <v>10</v>
      </c>
      <c r="C18" t="s">
        <v>204</v>
      </c>
    </row>
    <row r="19" spans="2:3">
      <c r="B19">
        <v>11</v>
      </c>
      <c r="C19" t="s">
        <v>205</v>
      </c>
    </row>
    <row r="20" spans="2:3">
      <c r="B20">
        <v>12</v>
      </c>
      <c r="C20" t="s">
        <v>206</v>
      </c>
    </row>
    <row r="21" spans="2:3">
      <c r="B21">
        <v>13</v>
      </c>
      <c r="C21" t="s">
        <v>207</v>
      </c>
    </row>
    <row r="22" spans="2:3">
      <c r="B22">
        <v>14</v>
      </c>
      <c r="C22" t="s">
        <v>208</v>
      </c>
    </row>
    <row r="23" spans="2:3">
      <c r="B23">
        <v>15</v>
      </c>
      <c r="C23" t="s">
        <v>209</v>
      </c>
    </row>
    <row r="24" spans="2:3">
      <c r="B24">
        <v>16</v>
      </c>
      <c r="C24" t="s">
        <v>210</v>
      </c>
    </row>
    <row r="25" spans="2:3">
      <c r="B25">
        <v>17</v>
      </c>
      <c r="C25" t="s">
        <v>211</v>
      </c>
    </row>
    <row r="26" spans="2:3">
      <c r="B26">
        <v>18</v>
      </c>
      <c r="C26" t="s">
        <v>212</v>
      </c>
    </row>
    <row r="27" spans="2:3">
      <c r="B27">
        <v>19</v>
      </c>
      <c r="C27" t="s">
        <v>213</v>
      </c>
    </row>
    <row r="28" spans="2:3">
      <c r="B28">
        <v>20</v>
      </c>
      <c r="C28" t="s">
        <v>214</v>
      </c>
    </row>
    <row r="29" spans="2:3">
      <c r="B29">
        <v>21</v>
      </c>
      <c r="C29" t="s">
        <v>215</v>
      </c>
    </row>
    <row r="30" spans="2:3">
      <c r="B30">
        <v>22</v>
      </c>
      <c r="C30" t="s">
        <v>216</v>
      </c>
    </row>
    <row r="31" spans="2:3">
      <c r="B31">
        <v>23</v>
      </c>
      <c r="C31" t="s">
        <v>217</v>
      </c>
    </row>
    <row r="32" spans="2:3">
      <c r="B32">
        <v>24</v>
      </c>
      <c r="C32" t="s">
        <v>218</v>
      </c>
    </row>
    <row r="33" spans="2:3">
      <c r="B33">
        <v>25</v>
      </c>
      <c r="C33" t="s">
        <v>44</v>
      </c>
    </row>
    <row r="34" spans="2:3">
      <c r="B34">
        <v>26</v>
      </c>
      <c r="C34" t="s">
        <v>219</v>
      </c>
    </row>
  </sheetData>
  <sheetProtection sheet="1" selectLockedCells="1"/>
  <pageMargins left="0.7" right="0.7" top="0.75" bottom="0.75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50"/>
  <sheetViews>
    <sheetView showGridLines="0" workbookViewId="0">
      <selection activeCell="C18" sqref="C18"/>
    </sheetView>
  </sheetViews>
  <sheetFormatPr baseColWidth="10" defaultRowHeight="16"/>
  <cols>
    <col min="1" max="1" width="3.6640625" customWidth="1"/>
    <col min="2" max="2" width="62.83203125" customWidth="1"/>
    <col min="3" max="8" width="13.1640625" customWidth="1"/>
  </cols>
  <sheetData>
    <row r="1" spans="1:12" s="11" customFormat="1" ht="15">
      <c r="A1" s="17" t="str">
        <f>Introduction!$A$1</f>
        <v>Tribal Convenience Store Association</v>
      </c>
      <c r="K1" s="12"/>
    </row>
    <row r="2" spans="1:12" s="11" customFormat="1" ht="19">
      <c r="A2" s="13" t="str">
        <f>Introduction!A2</f>
        <v>Convenience Store Operating Statistics Survey</v>
      </c>
      <c r="I2"/>
      <c r="J2"/>
      <c r="K2"/>
      <c r="L2"/>
    </row>
    <row r="3" spans="1:12" s="11" customFormat="1">
      <c r="A3" s="14" t="str">
        <f>Introduction!A3</f>
        <v>2024 Calendar Year Data</v>
      </c>
      <c r="I3"/>
      <c r="J3"/>
      <c r="K3"/>
      <c r="L3"/>
    </row>
    <row r="4" spans="1:12" s="11" customFormat="1">
      <c r="A4" s="14"/>
      <c r="I4"/>
      <c r="J4"/>
      <c r="K4"/>
      <c r="L4"/>
    </row>
    <row r="5" spans="1:12" s="11" customFormat="1" ht="24">
      <c r="A5" s="102" t="str">
        <f ca="1">MID(CELL("filename",A1),FIND("]",CELL("filename",A1))+1,256)</f>
        <v>Policy</v>
      </c>
      <c r="B5" s="102"/>
      <c r="C5" s="102"/>
      <c r="D5" s="102"/>
      <c r="E5" s="102"/>
      <c r="F5" s="102"/>
      <c r="G5" s="102"/>
      <c r="H5" s="102"/>
      <c r="I5" s="102"/>
      <c r="J5"/>
      <c r="K5"/>
      <c r="L5"/>
    </row>
    <row r="6" spans="1:12" s="11" customFormat="1">
      <c r="A6" s="14"/>
      <c r="I6"/>
      <c r="J6"/>
      <c r="K6"/>
      <c r="L6"/>
    </row>
    <row r="7" spans="1:12" s="11" customFormat="1">
      <c r="A7" s="15" t="str">
        <f>Introduction!A7</f>
        <v>This survey will be used to gather selected characteristics of TCSA member C-stores to produce a benchmarking databook.</v>
      </c>
      <c r="B7" s="15"/>
      <c r="I7"/>
      <c r="J7"/>
      <c r="K7"/>
      <c r="L7"/>
    </row>
    <row r="8" spans="1:12" s="11" customFormat="1">
      <c r="A8" s="16" t="str">
        <f>Introduction!A8</f>
        <v>All data will be kept confidential by the Taylor Policy Group, Inc. under a written agreement with the TCSA and will not be released to the public</v>
      </c>
      <c r="B8" s="15"/>
      <c r="I8"/>
      <c r="J8"/>
      <c r="K8"/>
      <c r="L8"/>
    </row>
    <row r="9" spans="1:12" s="11" customFormat="1">
      <c r="A9" s="16" t="str">
        <f>Introduction!A9</f>
        <v xml:space="preserve">except with the approval of TCSA's Board and even then, only in aggregated, averaged, analyzed, or otherwise masked form. </v>
      </c>
      <c r="B9" s="15"/>
      <c r="I9"/>
      <c r="J9"/>
      <c r="K9"/>
      <c r="L9"/>
    </row>
    <row r="10" spans="1:12" s="11" customFormat="1">
      <c r="A10" s="15"/>
      <c r="B10" s="15"/>
      <c r="I10"/>
      <c r="J10"/>
      <c r="K10"/>
      <c r="L10"/>
    </row>
    <row r="11" spans="1:12" s="11" customFormat="1">
      <c r="A11" s="17" t="str">
        <f>Introduction!A11</f>
        <v xml:space="preserve">     - Please enter data in the bordered cells and review the bolded totals where given.</v>
      </c>
      <c r="B11" s="15"/>
      <c r="I11"/>
      <c r="J11"/>
      <c r="K11"/>
      <c r="L11"/>
    </row>
    <row r="12" spans="1:12" s="11" customFormat="1">
      <c r="A12" s="17" t="str">
        <f>Introduction!A12</f>
        <v xml:space="preserve">     - Please respond in all sections, even if only to enter "Not Applicable" or "Not Available."</v>
      </c>
      <c r="I12"/>
      <c r="J12"/>
      <c r="K12"/>
      <c r="L12"/>
    </row>
    <row r="13" spans="1:12" s="11" customFormat="1">
      <c r="A13" s="17" t="str">
        <f>Introduction!A13</f>
        <v xml:space="preserve">     - Feel free to explain your entries and make additional remarks in the Comment box at the bottom of each tab (or by email).</v>
      </c>
      <c r="I13"/>
      <c r="J13"/>
      <c r="K13"/>
      <c r="L13"/>
    </row>
    <row r="14" spans="1:12" s="11" customFormat="1">
      <c r="A14" s="17"/>
      <c r="I14"/>
      <c r="J14"/>
      <c r="K14"/>
      <c r="L14"/>
    </row>
    <row r="15" spans="1:12" ht="17">
      <c r="A15" s="103" t="s">
        <v>19</v>
      </c>
      <c r="B15" s="103"/>
      <c r="C15" s="103"/>
      <c r="D15" s="103"/>
      <c r="E15" s="103"/>
      <c r="F15" s="103"/>
      <c r="G15" s="103"/>
      <c r="H15" s="103"/>
    </row>
    <row r="17" spans="2:3" ht="32" customHeight="1">
      <c r="B17" s="33" t="str">
        <f>"In "&amp;year&amp;"…"</f>
        <v>In 2024…</v>
      </c>
      <c r="C17" s="34" t="s">
        <v>258</v>
      </c>
    </row>
    <row r="18" spans="2:3">
      <c r="B18" t="s">
        <v>20</v>
      </c>
      <c r="C18" s="38"/>
    </row>
    <row r="19" spans="2:3">
      <c r="B19" s="35"/>
    </row>
    <row r="21" spans="2:3">
      <c r="B21" t="s">
        <v>22</v>
      </c>
      <c r="C21" s="38"/>
    </row>
    <row r="22" spans="2:3">
      <c r="B22" s="35"/>
    </row>
    <row r="24" spans="2:3">
      <c r="B24" t="s">
        <v>23</v>
      </c>
      <c r="C24" s="38"/>
    </row>
    <row r="25" spans="2:3">
      <c r="B25" s="35"/>
    </row>
    <row r="27" spans="2:3">
      <c r="B27" t="s">
        <v>225</v>
      </c>
      <c r="C27" s="38"/>
    </row>
    <row r="28" spans="2:3">
      <c r="B28" s="35"/>
    </row>
    <row r="29" spans="2:3">
      <c r="B29" s="35"/>
    </row>
    <row r="30" spans="2:3">
      <c r="B30" t="s">
        <v>226</v>
      </c>
      <c r="C30" s="38"/>
    </row>
    <row r="31" spans="2:3">
      <c r="B31" s="35"/>
    </row>
    <row r="33" spans="1:12">
      <c r="B33" t="s">
        <v>24</v>
      </c>
      <c r="C33" s="38"/>
    </row>
    <row r="34" spans="1:12">
      <c r="B34" s="92" t="s">
        <v>25</v>
      </c>
    </row>
    <row r="35" spans="1:12">
      <c r="B35" s="35"/>
    </row>
    <row r="36" spans="1:12">
      <c r="B36" s="35"/>
    </row>
    <row r="37" spans="1:12" s="11" customFormat="1" ht="17">
      <c r="A37" s="103" t="s">
        <v>18</v>
      </c>
      <c r="B37" s="103"/>
      <c r="C37" s="103"/>
      <c r="D37" s="103"/>
      <c r="E37" s="103"/>
      <c r="F37" s="103"/>
      <c r="G37" s="103"/>
      <c r="H37" s="103"/>
      <c r="I37"/>
      <c r="J37"/>
      <c r="K37"/>
      <c r="L37"/>
    </row>
    <row r="38" spans="1:12" s="11" customFormat="1" ht="17">
      <c r="A38" s="27"/>
      <c r="B38" s="27"/>
      <c r="C38" s="27"/>
      <c r="D38" s="27"/>
      <c r="E38" s="27"/>
      <c r="F38" s="27"/>
      <c r="G38" s="27"/>
      <c r="H38" s="28"/>
      <c r="I38"/>
      <c r="J38"/>
      <c r="K38"/>
      <c r="L38"/>
    </row>
    <row r="39" spans="1:12" s="11" customFormat="1" ht="15">
      <c r="A39" s="23" t="str">
        <f ca="1">"Respondent's Comments: "&amp;MID(CELL("filename",A1),FIND("]",CELL("filename",A1))+1,256)</f>
        <v>Respondent's Comments: Policy</v>
      </c>
    </row>
    <row r="40" spans="1:12" s="11" customFormat="1" ht="15">
      <c r="A40" s="29"/>
      <c r="B40" s="105"/>
      <c r="C40" s="106"/>
      <c r="D40" s="106"/>
      <c r="E40" s="106"/>
      <c r="F40" s="106"/>
      <c r="G40" s="106"/>
      <c r="H40" s="107"/>
    </row>
    <row r="41" spans="1:12" s="11" customFormat="1" ht="15">
      <c r="A41" s="29"/>
      <c r="B41" s="108"/>
      <c r="C41" s="109"/>
      <c r="D41" s="109"/>
      <c r="E41" s="109"/>
      <c r="F41" s="109"/>
      <c r="G41" s="109"/>
      <c r="H41" s="110"/>
    </row>
    <row r="42" spans="1:12" s="11" customFormat="1" ht="15">
      <c r="A42" s="29"/>
      <c r="B42" s="108"/>
      <c r="C42" s="109"/>
      <c r="D42" s="109"/>
      <c r="E42" s="109"/>
      <c r="F42" s="109"/>
      <c r="G42" s="109"/>
      <c r="H42" s="110"/>
    </row>
    <row r="43" spans="1:12" s="11" customFormat="1" ht="15">
      <c r="A43" s="29"/>
      <c r="B43" s="108"/>
      <c r="C43" s="109"/>
      <c r="D43" s="109"/>
      <c r="E43" s="109"/>
      <c r="F43" s="109"/>
      <c r="G43" s="109"/>
      <c r="H43" s="110"/>
    </row>
    <row r="44" spans="1:12" s="11" customFormat="1" ht="15">
      <c r="A44" s="29"/>
      <c r="B44" s="108"/>
      <c r="C44" s="109"/>
      <c r="D44" s="109"/>
      <c r="E44" s="109"/>
      <c r="F44" s="109"/>
      <c r="G44" s="109"/>
      <c r="H44" s="110"/>
    </row>
    <row r="45" spans="1:12" s="11" customFormat="1" ht="15">
      <c r="A45" s="29"/>
      <c r="B45" s="108"/>
      <c r="C45" s="109"/>
      <c r="D45" s="109"/>
      <c r="E45" s="109"/>
      <c r="F45" s="109"/>
      <c r="G45" s="109"/>
      <c r="H45" s="110"/>
    </row>
    <row r="46" spans="1:12" s="11" customFormat="1" ht="15">
      <c r="A46" s="29"/>
      <c r="B46" s="108"/>
      <c r="C46" s="109"/>
      <c r="D46" s="109"/>
      <c r="E46" s="109"/>
      <c r="F46" s="109"/>
      <c r="G46" s="109"/>
      <c r="H46" s="110"/>
    </row>
    <row r="47" spans="1:12" s="11" customFormat="1" ht="15">
      <c r="A47" s="29"/>
      <c r="B47" s="108"/>
      <c r="C47" s="109"/>
      <c r="D47" s="109"/>
      <c r="E47" s="109"/>
      <c r="F47" s="109"/>
      <c r="G47" s="109"/>
      <c r="H47" s="110"/>
    </row>
    <row r="48" spans="1:12" s="11" customFormat="1" ht="15">
      <c r="A48" s="29"/>
      <c r="B48" s="111"/>
      <c r="C48" s="112"/>
      <c r="D48" s="112"/>
      <c r="E48" s="112"/>
      <c r="F48" s="112"/>
      <c r="G48" s="112"/>
      <c r="H48" s="113"/>
    </row>
    <row r="49" spans="1:8" s="11" customFormat="1" ht="15">
      <c r="A49" s="23"/>
    </row>
    <row r="50" spans="1:8" s="11" customFormat="1" ht="15">
      <c r="A50" s="95" t="s">
        <v>259</v>
      </c>
      <c r="B50" s="31"/>
      <c r="C50" s="31"/>
      <c r="D50" s="31"/>
      <c r="E50" s="31"/>
      <c r="F50" s="31"/>
      <c r="G50" s="31"/>
      <c r="H50" s="32" t="str">
        <f ca="1">"end "&amp;MID(CELL("filename",A1),FIND("]",CELL("filename",A1))+1,256)</f>
        <v>end Policy</v>
      </c>
    </row>
  </sheetData>
  <sheetProtection sheet="1" selectLockedCells="1"/>
  <mergeCells count="4">
    <mergeCell ref="A5:I5"/>
    <mergeCell ref="A15:H15"/>
    <mergeCell ref="A37:H37"/>
    <mergeCell ref="B40:H48"/>
  </mergeCells>
  <phoneticPr fontId="21" type="noConversion"/>
  <conditionalFormatting sqref="C18">
    <cfRule type="containsText" dxfId="46" priority="9" operator="containsText" text="Y/N/DK">
      <formula>NOT(ISERROR(SEARCH("Y/N/DK",C18)))</formula>
    </cfRule>
  </conditionalFormatting>
  <conditionalFormatting sqref="C21">
    <cfRule type="containsText" dxfId="45" priority="4" operator="containsText" text="Y/N/DK">
      <formula>NOT(ISERROR(SEARCH("Y/N/DK",C21)))</formula>
    </cfRule>
  </conditionalFormatting>
  <conditionalFormatting sqref="C24">
    <cfRule type="containsText" dxfId="44" priority="5" operator="containsText" text="Y/N/DK">
      <formula>NOT(ISERROR(SEARCH("Y/N/DK",C24)))</formula>
    </cfRule>
  </conditionalFormatting>
  <conditionalFormatting sqref="C27">
    <cfRule type="containsText" dxfId="43" priority="2" operator="containsText" text="Y/N/DK">
      <formula>NOT(ISERROR(SEARCH("Y/N/DK",C27)))</formula>
    </cfRule>
  </conditionalFormatting>
  <conditionalFormatting sqref="C30">
    <cfRule type="containsText" dxfId="42" priority="1" operator="containsText" text="Y/N/DK">
      <formula>NOT(ISERROR(SEARCH("Y/N/DK",C30)))</formula>
    </cfRule>
  </conditionalFormatting>
  <conditionalFormatting sqref="C33">
    <cfRule type="containsText" dxfId="41" priority="3" operator="containsText" text="Y/N/DK">
      <formula>NOT(ISERROR(SEARCH("Y/N/DK",C33)))</formula>
    </cfRule>
  </conditionalFormatting>
  <pageMargins left="0.7" right="0.7" top="0.75" bottom="0.75" header="0.3" footer="0.3"/>
  <pageSetup scale="73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55"/>
  <sheetViews>
    <sheetView showGridLines="0" workbookViewId="0">
      <selection activeCell="C18" sqref="C18:G18"/>
    </sheetView>
  </sheetViews>
  <sheetFormatPr baseColWidth="10" defaultRowHeight="16"/>
  <cols>
    <col min="1" max="1" width="3.6640625" customWidth="1"/>
    <col min="2" max="2" width="52.6640625" customWidth="1"/>
    <col min="3" max="7" width="4.83203125" customWidth="1"/>
    <col min="8" max="8" width="52.33203125" bestFit="1" customWidth="1"/>
  </cols>
  <sheetData>
    <row r="1" spans="1:9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>
      <c r="A4" s="14"/>
      <c r="B4" s="11"/>
      <c r="C4" s="11"/>
      <c r="D4" s="11"/>
      <c r="E4" s="11"/>
      <c r="F4" s="11"/>
      <c r="G4" s="11"/>
      <c r="H4" s="11"/>
    </row>
    <row r="5" spans="1:9" ht="24">
      <c r="A5" s="102" t="str">
        <f ca="1">MID(CELL("filename",A1),FIND("]",CELL("filename",A1))+1,256)</f>
        <v>CEO</v>
      </c>
      <c r="B5" s="102"/>
      <c r="C5" s="102"/>
      <c r="D5" s="102"/>
      <c r="E5" s="102"/>
      <c r="F5" s="102"/>
      <c r="G5" s="102"/>
      <c r="H5" s="102"/>
      <c r="I5" s="102"/>
    </row>
    <row r="6" spans="1:9">
      <c r="A6" s="14"/>
      <c r="B6" s="11"/>
      <c r="C6" s="11"/>
      <c r="D6" s="11"/>
      <c r="E6" s="11"/>
      <c r="F6" s="11"/>
      <c r="G6" s="11"/>
      <c r="H6" s="11"/>
    </row>
    <row r="7" spans="1:9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>
      <c r="A10" s="15"/>
      <c r="B10" s="15"/>
      <c r="C10" s="11"/>
      <c r="D10" s="11"/>
      <c r="E10" s="11"/>
      <c r="F10" s="11"/>
      <c r="G10" s="11"/>
      <c r="H10" s="11"/>
    </row>
    <row r="11" spans="1:9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>
      <c r="A14" s="17"/>
      <c r="B14" s="11"/>
      <c r="C14" s="11"/>
      <c r="D14" s="11"/>
      <c r="E14" s="11"/>
      <c r="F14" s="11"/>
      <c r="G14" s="11"/>
      <c r="H14" s="11"/>
    </row>
    <row r="15" spans="1:9">
      <c r="A15" s="17"/>
      <c r="B15" s="11"/>
      <c r="C15" s="11"/>
      <c r="D15" s="11"/>
      <c r="E15" s="11"/>
      <c r="F15" s="11"/>
      <c r="G15" s="11"/>
      <c r="H15" s="11"/>
    </row>
    <row r="16" spans="1:9" ht="17">
      <c r="A16" s="103" t="s">
        <v>27</v>
      </c>
      <c r="B16" s="103"/>
      <c r="C16" s="103"/>
      <c r="D16" s="103"/>
      <c r="E16" s="103"/>
      <c r="F16" s="103"/>
      <c r="G16" s="103"/>
      <c r="H16" s="103"/>
    </row>
    <row r="17" spans="1:8" ht="17">
      <c r="A17" s="27"/>
      <c r="B17" s="27"/>
      <c r="C17" s="27"/>
      <c r="D17" s="27"/>
      <c r="E17" s="27"/>
      <c r="F17" s="27"/>
      <c r="G17" s="27"/>
      <c r="H17" s="27"/>
    </row>
    <row r="18" spans="1:8" ht="17">
      <c r="A18" s="27"/>
      <c r="B18" s="39" t="str">
        <f>"CEO on "&amp;TEXT(end,"mm/dd/yy")&amp;"?"</f>
        <v>CEO on 12/31/24?</v>
      </c>
      <c r="C18" s="114"/>
      <c r="D18" s="115"/>
      <c r="E18" s="115"/>
      <c r="F18" s="115"/>
      <c r="G18" s="116"/>
      <c r="H18" s="35" t="s">
        <v>28</v>
      </c>
    </row>
    <row r="19" spans="1:8">
      <c r="B19" s="39"/>
    </row>
    <row r="20" spans="1:8" ht="32" customHeight="1">
      <c r="B20" s="39"/>
      <c r="C20" s="40" t="s">
        <v>30</v>
      </c>
      <c r="D20" s="117" t="s">
        <v>29</v>
      </c>
      <c r="E20" s="117"/>
      <c r="F20" s="117"/>
    </row>
    <row r="21" spans="1:8">
      <c r="B21" s="39" t="s">
        <v>31</v>
      </c>
      <c r="C21" s="38"/>
      <c r="D21" s="118"/>
      <c r="E21" s="118"/>
      <c r="F21" s="118"/>
    </row>
    <row r="22" spans="1:8">
      <c r="B22" s="39" t="s">
        <v>32</v>
      </c>
      <c r="C22" s="38"/>
      <c r="D22" s="118"/>
      <c r="E22" s="118"/>
      <c r="F22" s="118"/>
    </row>
    <row r="23" spans="1:8">
      <c r="B23" s="39" t="s">
        <v>33</v>
      </c>
      <c r="C23" s="38"/>
      <c r="D23" s="118"/>
      <c r="E23" s="118"/>
      <c r="F23" s="118"/>
    </row>
    <row r="24" spans="1:8">
      <c r="B24" s="39" t="s">
        <v>34</v>
      </c>
      <c r="C24" s="38"/>
      <c r="D24" s="118"/>
      <c r="E24" s="118"/>
      <c r="F24" s="118"/>
    </row>
    <row r="25" spans="1:8">
      <c r="B25" s="39"/>
    </row>
    <row r="26" spans="1:8">
      <c r="B26" s="41" t="str">
        <f>"As of "&amp;TEXT(end,"mm/dd/yy")&amp;"..."</f>
        <v>As of 12/31/24...</v>
      </c>
    </row>
    <row r="27" spans="1:8">
      <c r="B27" s="39" t="s">
        <v>35</v>
      </c>
      <c r="C27" s="38"/>
      <c r="D27" s="35" t="s">
        <v>36</v>
      </c>
    </row>
    <row r="28" spans="1:8">
      <c r="B28" s="39" t="s">
        <v>37</v>
      </c>
      <c r="C28" s="38"/>
      <c r="D28" s="35" t="s">
        <v>36</v>
      </c>
    </row>
    <row r="29" spans="1:8">
      <c r="B29" s="39" t="s">
        <v>38</v>
      </c>
      <c r="C29" s="38"/>
      <c r="D29" s="35" t="s">
        <v>36</v>
      </c>
    </row>
    <row r="30" spans="1:8">
      <c r="B30" s="39"/>
      <c r="D30" s="35"/>
    </row>
    <row r="31" spans="1:8">
      <c r="B31" s="39"/>
      <c r="D31" s="35"/>
    </row>
    <row r="32" spans="1:8" ht="17">
      <c r="A32" s="103" t="s">
        <v>18</v>
      </c>
      <c r="B32" s="103"/>
      <c r="C32" s="103"/>
      <c r="D32" s="103"/>
      <c r="E32" s="103"/>
      <c r="F32" s="103"/>
      <c r="G32" s="103"/>
      <c r="H32" s="103"/>
    </row>
    <row r="33" spans="1:8" ht="17">
      <c r="A33" s="27"/>
      <c r="B33" s="27"/>
      <c r="C33" s="27"/>
      <c r="D33" s="27"/>
      <c r="E33" s="27"/>
      <c r="F33" s="27"/>
      <c r="G33" s="27"/>
      <c r="H33" s="28"/>
    </row>
    <row r="34" spans="1:8">
      <c r="A34" s="23" t="str">
        <f ca="1">"Respondent's Comments: "&amp;MID(CELL("filename",A1),FIND("]",CELL("filename",A1))+1,256)</f>
        <v>Respondent's Comments: CEO</v>
      </c>
      <c r="B34" s="11"/>
      <c r="C34" s="11"/>
      <c r="D34" s="11"/>
      <c r="E34" s="11"/>
      <c r="F34" s="11"/>
      <c r="G34" s="11"/>
      <c r="H34" s="11"/>
    </row>
    <row r="35" spans="1:8">
      <c r="A35" s="29"/>
      <c r="B35" s="105"/>
      <c r="C35" s="106"/>
      <c r="D35" s="106"/>
      <c r="E35" s="106"/>
      <c r="F35" s="106"/>
      <c r="G35" s="106"/>
      <c r="H35" s="107"/>
    </row>
    <row r="36" spans="1:8">
      <c r="A36" s="29"/>
      <c r="B36" s="108"/>
      <c r="C36" s="109"/>
      <c r="D36" s="109"/>
      <c r="E36" s="109"/>
      <c r="F36" s="109"/>
      <c r="G36" s="109"/>
      <c r="H36" s="110"/>
    </row>
    <row r="37" spans="1:8">
      <c r="A37" s="29"/>
      <c r="B37" s="108"/>
      <c r="C37" s="109"/>
      <c r="D37" s="109"/>
      <c r="E37" s="109"/>
      <c r="F37" s="109"/>
      <c r="G37" s="109"/>
      <c r="H37" s="110"/>
    </row>
    <row r="38" spans="1:8">
      <c r="A38" s="29"/>
      <c r="B38" s="108"/>
      <c r="C38" s="109"/>
      <c r="D38" s="109"/>
      <c r="E38" s="109"/>
      <c r="F38" s="109"/>
      <c r="G38" s="109"/>
      <c r="H38" s="110"/>
    </row>
    <row r="39" spans="1:8">
      <c r="A39" s="29"/>
      <c r="B39" s="108"/>
      <c r="C39" s="109"/>
      <c r="D39" s="109"/>
      <c r="E39" s="109"/>
      <c r="F39" s="109"/>
      <c r="G39" s="109"/>
      <c r="H39" s="110"/>
    </row>
    <row r="40" spans="1:8">
      <c r="A40" s="29"/>
      <c r="B40" s="108"/>
      <c r="C40" s="109"/>
      <c r="D40" s="109"/>
      <c r="E40" s="109"/>
      <c r="F40" s="109"/>
      <c r="G40" s="109"/>
      <c r="H40" s="110"/>
    </row>
    <row r="41" spans="1:8">
      <c r="A41" s="29"/>
      <c r="B41" s="108"/>
      <c r="C41" s="109"/>
      <c r="D41" s="109"/>
      <c r="E41" s="109"/>
      <c r="F41" s="109"/>
      <c r="G41" s="109"/>
      <c r="H41" s="110"/>
    </row>
    <row r="42" spans="1:8">
      <c r="A42" s="29"/>
      <c r="B42" s="108"/>
      <c r="C42" s="109"/>
      <c r="D42" s="109"/>
      <c r="E42" s="109"/>
      <c r="F42" s="109"/>
      <c r="G42" s="109"/>
      <c r="H42" s="110"/>
    </row>
    <row r="43" spans="1:8">
      <c r="A43" s="29"/>
      <c r="B43" s="111"/>
      <c r="C43" s="112"/>
      <c r="D43" s="112"/>
      <c r="E43" s="112"/>
      <c r="F43" s="112"/>
      <c r="G43" s="112"/>
      <c r="H43" s="113"/>
    </row>
    <row r="44" spans="1:8">
      <c r="A44" s="23"/>
      <c r="B44" s="11"/>
      <c r="C44" s="11"/>
      <c r="D44" s="11"/>
      <c r="E44" s="11"/>
      <c r="F44" s="11"/>
      <c r="G44" s="11"/>
      <c r="H44" s="11"/>
    </row>
    <row r="45" spans="1:8">
      <c r="A45" s="30"/>
      <c r="B45" s="31"/>
      <c r="C45" s="31"/>
      <c r="D45" s="31"/>
      <c r="E45" s="31"/>
      <c r="F45" s="31"/>
      <c r="G45" s="31"/>
      <c r="H45" s="32" t="str">
        <f ca="1">"end "&amp;MID(CELL("filename",A1),FIND("]",CELL("filename",A1))+1,256)</f>
        <v>end CEO</v>
      </c>
    </row>
    <row r="53" spans="3:9">
      <c r="C53" s="42"/>
      <c r="D53" s="42"/>
      <c r="E53" s="42"/>
      <c r="F53" s="42"/>
      <c r="G53" s="42"/>
    </row>
    <row r="54" spans="3:9" s="36" customFormat="1">
      <c r="I54"/>
    </row>
    <row r="55" spans="3:9">
      <c r="I55" s="36"/>
    </row>
  </sheetData>
  <sheetProtection sheet="1" selectLockedCells="1"/>
  <mergeCells count="10">
    <mergeCell ref="D22:F22"/>
    <mergeCell ref="A32:H32"/>
    <mergeCell ref="B35:H43"/>
    <mergeCell ref="D23:F23"/>
    <mergeCell ref="D24:F24"/>
    <mergeCell ref="A5:I5"/>
    <mergeCell ref="A16:H16"/>
    <mergeCell ref="C18:G18"/>
    <mergeCell ref="D20:F20"/>
    <mergeCell ref="D21:F21"/>
  </mergeCells>
  <phoneticPr fontId="21" type="noConversion"/>
  <pageMargins left="0.7" right="0.7" top="0.75" bottom="0.75" header="0.3" footer="0.3"/>
  <pageSetup scale="80" fitToHeight="0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I246"/>
  <sheetViews>
    <sheetView showGridLines="0" workbookViewId="0">
      <selection activeCell="H18" sqref="H18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0" width="14.33203125" style="11" customWidth="1"/>
    <col min="11" max="16384" width="10.83203125" style="11"/>
  </cols>
  <sheetData>
    <row r="1" spans="1:9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 customFormat="1" ht="16">
      <c r="A4" s="14"/>
      <c r="B4" s="11"/>
      <c r="C4" s="11"/>
      <c r="D4" s="11"/>
      <c r="E4" s="11"/>
      <c r="F4" s="11"/>
      <c r="G4" s="11"/>
      <c r="H4" s="11"/>
    </row>
    <row r="5" spans="1:9" customFormat="1" ht="24">
      <c r="A5" s="102" t="str">
        <f ca="1">MID(CELL("filename",A1),FIND("]",CELL("filename",A1))+1,256)</f>
        <v>Corporate</v>
      </c>
      <c r="B5" s="102"/>
      <c r="C5" s="102"/>
      <c r="D5" s="102"/>
      <c r="E5" s="102"/>
      <c r="F5" s="102"/>
      <c r="G5" s="102"/>
      <c r="H5" s="102"/>
      <c r="I5" s="102"/>
    </row>
    <row r="6" spans="1:9" customFormat="1" ht="16">
      <c r="A6" s="14"/>
      <c r="B6" s="11"/>
      <c r="C6" s="11"/>
      <c r="D6" s="11"/>
      <c r="E6" s="11"/>
      <c r="F6" s="11"/>
      <c r="G6" s="11"/>
      <c r="H6" s="11"/>
    </row>
    <row r="7" spans="1:9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 customFormat="1" ht="16">
      <c r="A10" s="15"/>
      <c r="B10" s="15"/>
      <c r="C10" s="11"/>
      <c r="D10" s="11"/>
      <c r="E10" s="11"/>
      <c r="F10" s="11"/>
      <c r="G10" s="11"/>
      <c r="H10" s="11"/>
    </row>
    <row r="11" spans="1:9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 customFormat="1" ht="16">
      <c r="A14" s="17"/>
      <c r="B14" s="11"/>
      <c r="C14" s="11"/>
      <c r="D14" s="11"/>
      <c r="E14" s="11"/>
      <c r="F14" s="11"/>
      <c r="G14" s="11"/>
      <c r="H14" s="11"/>
    </row>
    <row r="15" spans="1:9" customFormat="1" ht="17">
      <c r="A15" s="103" t="s">
        <v>173</v>
      </c>
      <c r="B15" s="103"/>
      <c r="C15" s="103"/>
      <c r="D15" s="103"/>
      <c r="E15" s="103"/>
      <c r="F15" s="103"/>
      <c r="G15" s="103"/>
      <c r="H15" s="103"/>
    </row>
    <row r="16" spans="1:9" customFormat="1" ht="16"/>
    <row r="17" spans="1:8" customFormat="1" ht="16">
      <c r="A17" s="23" t="str">
        <f>"Corporate Income &amp; Expenses, CY"&amp;year</f>
        <v>Corporate Income &amp; Expenses, CY2024</v>
      </c>
      <c r="B17" s="11"/>
      <c r="C17" s="11"/>
      <c r="D17" s="11"/>
      <c r="E17" s="11"/>
      <c r="F17" s="11"/>
      <c r="G17" s="11"/>
      <c r="H17" s="81" t="s">
        <v>101</v>
      </c>
    </row>
    <row r="18" spans="1:8" customFormat="1" ht="16">
      <c r="A18" s="23"/>
      <c r="B18" s="11"/>
      <c r="C18" s="11"/>
      <c r="D18" s="11"/>
      <c r="E18" s="11"/>
      <c r="F18" s="11"/>
      <c r="G18" s="24" t="s">
        <v>174</v>
      </c>
      <c r="H18" s="9"/>
    </row>
    <row r="19" spans="1:8" customFormat="1" ht="16">
      <c r="A19" s="23"/>
      <c r="B19" s="11" t="s">
        <v>103</v>
      </c>
      <c r="C19" s="11"/>
      <c r="D19" s="11"/>
      <c r="E19" s="11"/>
      <c r="F19" s="11"/>
      <c r="G19" s="24" t="s">
        <v>175</v>
      </c>
      <c r="H19" s="9"/>
    </row>
    <row r="20" spans="1:8" customFormat="1" ht="16">
      <c r="A20" s="23"/>
      <c r="B20" s="11"/>
      <c r="C20" s="11"/>
      <c r="D20" s="11"/>
      <c r="E20" s="11"/>
      <c r="F20" s="11"/>
      <c r="G20" s="24" t="s">
        <v>176</v>
      </c>
      <c r="H20" s="9"/>
    </row>
    <row r="21" spans="1:8" customFormat="1" ht="16">
      <c r="A21" s="23"/>
      <c r="B21" s="11"/>
      <c r="C21" s="11"/>
      <c r="D21" s="11"/>
      <c r="E21" s="11"/>
      <c r="F21" s="11"/>
      <c r="G21" s="24" t="s">
        <v>177</v>
      </c>
      <c r="H21" s="9"/>
    </row>
    <row r="22" spans="1:8" customFormat="1" ht="16">
      <c r="A22" s="23"/>
      <c r="B22" s="11"/>
      <c r="C22" s="11"/>
      <c r="D22" s="11"/>
      <c r="E22" s="11"/>
      <c r="F22" s="11"/>
      <c r="G22" s="49" t="s">
        <v>178</v>
      </c>
      <c r="H22" s="82">
        <f>H18+H19-H20-H21</f>
        <v>0</v>
      </c>
    </row>
    <row r="23" spans="1:8" customFormat="1" ht="16">
      <c r="A23" s="23"/>
      <c r="B23" s="11"/>
      <c r="C23" s="11"/>
      <c r="D23" s="11"/>
      <c r="E23" s="11"/>
      <c r="F23" s="11"/>
      <c r="G23" s="49"/>
      <c r="H23" s="82"/>
    </row>
    <row r="24" spans="1:8" customFormat="1" ht="16">
      <c r="A24" s="23"/>
      <c r="B24" s="11"/>
      <c r="C24" s="11"/>
      <c r="D24" s="11"/>
      <c r="E24" s="11"/>
      <c r="F24" s="11"/>
      <c r="G24" s="11"/>
      <c r="H24" s="74"/>
    </row>
    <row r="25" spans="1:8" ht="17">
      <c r="A25" s="103" t="s">
        <v>179</v>
      </c>
      <c r="B25" s="103"/>
      <c r="C25" s="103"/>
      <c r="D25" s="103"/>
      <c r="E25" s="103"/>
      <c r="F25" s="103"/>
      <c r="G25" s="103"/>
      <c r="H25" s="103"/>
    </row>
    <row r="26" spans="1:8">
      <c r="A26" s="23"/>
    </row>
    <row r="27" spans="1:8">
      <c r="A27" s="23" t="str">
        <f>"Employee Benefit Availability, CY"&amp;year</f>
        <v>Employee Benefit Availability, CY2024</v>
      </c>
      <c r="B27" s="49"/>
      <c r="C27" s="45"/>
    </row>
    <row r="28" spans="1:8">
      <c r="A28" s="23"/>
      <c r="B28" s="49"/>
      <c r="C28" s="79" t="s">
        <v>167</v>
      </c>
      <c r="D28" s="56" t="s">
        <v>168</v>
      </c>
      <c r="E28" s="56" t="s">
        <v>169</v>
      </c>
      <c r="F28" s="56" t="s">
        <v>170</v>
      </c>
      <c r="G28" s="56" t="s">
        <v>171</v>
      </c>
      <c r="H28" s="79" t="s">
        <v>172</v>
      </c>
    </row>
    <row r="29" spans="1:8">
      <c r="A29" s="23"/>
      <c r="B29" s="24" t="s">
        <v>161</v>
      </c>
      <c r="C29" s="5"/>
      <c r="D29" s="8"/>
      <c r="E29" s="5"/>
      <c r="F29" s="8"/>
      <c r="G29" s="5"/>
      <c r="H29" s="8"/>
    </row>
    <row r="30" spans="1:8">
      <c r="A30" s="23"/>
      <c r="B30" s="24" t="s">
        <v>162</v>
      </c>
      <c r="C30" s="5"/>
      <c r="D30" s="8"/>
      <c r="E30" s="5"/>
      <c r="F30" s="8"/>
      <c r="G30" s="5"/>
      <c r="H30" s="8"/>
    </row>
    <row r="31" spans="1:8">
      <c r="A31" s="23"/>
      <c r="B31" s="24" t="s">
        <v>163</v>
      </c>
      <c r="C31" s="5"/>
      <c r="D31" s="8"/>
      <c r="E31" s="5"/>
      <c r="F31" s="8"/>
      <c r="G31" s="5"/>
      <c r="H31" s="8"/>
    </row>
    <row r="32" spans="1:8">
      <c r="A32" s="23"/>
      <c r="B32" s="24" t="s">
        <v>164</v>
      </c>
      <c r="C32" s="5"/>
      <c r="D32" s="8"/>
      <c r="E32" s="5"/>
      <c r="F32" s="8"/>
      <c r="G32" s="5"/>
      <c r="H32" s="8"/>
    </row>
    <row r="33" spans="1:8">
      <c r="A33" s="23"/>
      <c r="B33" s="24" t="s">
        <v>165</v>
      </c>
      <c r="C33" s="5"/>
      <c r="D33" s="8"/>
      <c r="E33" s="5"/>
      <c r="F33" s="8"/>
      <c r="G33" s="5"/>
      <c r="H33" s="8"/>
    </row>
    <row r="34" spans="1:8" customFormat="1" ht="16">
      <c r="A34" s="23"/>
      <c r="B34" s="11"/>
      <c r="C34" s="11"/>
      <c r="D34" s="11"/>
      <c r="E34" s="11"/>
      <c r="F34" s="11"/>
      <c r="G34" s="11"/>
      <c r="H34" s="11"/>
    </row>
    <row r="35" spans="1:8" ht="17">
      <c r="A35" s="103" t="s">
        <v>18</v>
      </c>
      <c r="B35" s="103"/>
      <c r="C35" s="103"/>
      <c r="D35" s="103"/>
      <c r="E35" s="103"/>
      <c r="F35" s="103"/>
      <c r="G35" s="103"/>
      <c r="H35" s="103"/>
    </row>
    <row r="36" spans="1:8" ht="17">
      <c r="A36" s="27"/>
      <c r="B36" s="27"/>
      <c r="C36" s="27"/>
      <c r="D36" s="27"/>
      <c r="E36" s="27"/>
      <c r="F36" s="27"/>
      <c r="G36" s="27"/>
      <c r="H36" s="28"/>
    </row>
    <row r="37" spans="1:8">
      <c r="A37" s="23" t="str">
        <f ca="1">"Respondent's Comments: "&amp;MID(CELL("filename",A1),FIND("]",CELL("filename",A1))+1,256)</f>
        <v>Respondent's Comments: Corporate</v>
      </c>
    </row>
    <row r="38" spans="1:8">
      <c r="B38" s="105"/>
      <c r="C38" s="106"/>
      <c r="D38" s="106"/>
      <c r="E38" s="106"/>
      <c r="F38" s="106"/>
      <c r="G38" s="106"/>
      <c r="H38" s="107"/>
    </row>
    <row r="39" spans="1:8">
      <c r="B39" s="108"/>
      <c r="C39" s="109"/>
      <c r="D39" s="109"/>
      <c r="E39" s="109"/>
      <c r="F39" s="109"/>
      <c r="G39" s="109"/>
      <c r="H39" s="110"/>
    </row>
    <row r="40" spans="1:8">
      <c r="B40" s="108"/>
      <c r="C40" s="109"/>
      <c r="D40" s="109"/>
      <c r="E40" s="109"/>
      <c r="F40" s="109"/>
      <c r="G40" s="109"/>
      <c r="H40" s="110"/>
    </row>
    <row r="41" spans="1:8">
      <c r="B41" s="108"/>
      <c r="C41" s="109"/>
      <c r="D41" s="109"/>
      <c r="E41" s="109"/>
      <c r="F41" s="109"/>
      <c r="G41" s="109"/>
      <c r="H41" s="110"/>
    </row>
    <row r="42" spans="1:8">
      <c r="B42" s="108"/>
      <c r="C42" s="109"/>
      <c r="D42" s="109"/>
      <c r="E42" s="109"/>
      <c r="F42" s="109"/>
      <c r="G42" s="109"/>
      <c r="H42" s="110"/>
    </row>
    <row r="43" spans="1:8">
      <c r="B43" s="108"/>
      <c r="C43" s="109"/>
      <c r="D43" s="109"/>
      <c r="E43" s="109"/>
      <c r="F43" s="109"/>
      <c r="G43" s="109"/>
      <c r="H43" s="110"/>
    </row>
    <row r="44" spans="1:8">
      <c r="B44" s="108"/>
      <c r="C44" s="109"/>
      <c r="D44" s="109"/>
      <c r="E44" s="109"/>
      <c r="F44" s="109"/>
      <c r="G44" s="109"/>
      <c r="H44" s="110"/>
    </row>
    <row r="45" spans="1:8">
      <c r="B45" s="108"/>
      <c r="C45" s="109"/>
      <c r="D45" s="109"/>
      <c r="E45" s="109"/>
      <c r="F45" s="109"/>
      <c r="G45" s="109"/>
      <c r="H45" s="110"/>
    </row>
    <row r="46" spans="1:8">
      <c r="B46" s="111"/>
      <c r="C46" s="112"/>
      <c r="D46" s="112"/>
      <c r="E46" s="112"/>
      <c r="F46" s="112"/>
      <c r="G46" s="112"/>
      <c r="H46" s="113"/>
    </row>
    <row r="47" spans="1:8">
      <c r="A47" s="23"/>
    </row>
    <row r="48" spans="1:8">
      <c r="A48" s="30"/>
      <c r="B48" s="31"/>
      <c r="C48" s="31"/>
      <c r="D48" s="31"/>
      <c r="E48" s="31"/>
      <c r="F48" s="31"/>
      <c r="G48" s="31"/>
      <c r="H48" s="32" t="str">
        <f ca="1">"end "&amp;MID(CELL("filename",A1),FIND("]",CELL("filename",A1))+1,256)</f>
        <v>end Corporate</v>
      </c>
    </row>
    <row r="49" spans="1:1">
      <c r="A49" s="23"/>
    </row>
    <row r="50" spans="1:1">
      <c r="A50" s="23"/>
    </row>
    <row r="51" spans="1:1">
      <c r="A51" s="23"/>
    </row>
    <row r="52" spans="1:1">
      <c r="A52" s="23"/>
    </row>
    <row r="53" spans="1:1">
      <c r="A53" s="23"/>
    </row>
    <row r="54" spans="1:1">
      <c r="A54" s="23"/>
    </row>
    <row r="55" spans="1:1">
      <c r="A55" s="23"/>
    </row>
    <row r="56" spans="1:1">
      <c r="A56" s="23"/>
    </row>
    <row r="57" spans="1:1">
      <c r="A57" s="23"/>
    </row>
    <row r="58" spans="1:1">
      <c r="A58" s="23"/>
    </row>
    <row r="59" spans="1:1">
      <c r="A59" s="23"/>
    </row>
    <row r="60" spans="1:1">
      <c r="A60" s="23"/>
    </row>
    <row r="61" spans="1:1">
      <c r="A61" s="23"/>
    </row>
    <row r="62" spans="1:1">
      <c r="A62" s="23"/>
    </row>
    <row r="63" spans="1:1">
      <c r="A63" s="23"/>
    </row>
    <row r="64" spans="1:1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  <row r="92" spans="1:1">
      <c r="A92" s="23"/>
    </row>
    <row r="93" spans="1:1">
      <c r="A93" s="23"/>
    </row>
    <row r="94" spans="1:1">
      <c r="A94" s="23"/>
    </row>
    <row r="95" spans="1:1">
      <c r="A95" s="23"/>
    </row>
    <row r="96" spans="1:1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1">
      <c r="A113" s="23"/>
    </row>
    <row r="114" spans="1:1">
      <c r="A114" s="23"/>
    </row>
    <row r="115" spans="1:1">
      <c r="A115" s="23"/>
    </row>
    <row r="116" spans="1:1">
      <c r="A116" s="23"/>
    </row>
    <row r="117" spans="1:1">
      <c r="A117" s="23"/>
    </row>
    <row r="118" spans="1:1">
      <c r="A118" s="23"/>
    </row>
    <row r="119" spans="1:1">
      <c r="A119" s="23"/>
    </row>
    <row r="120" spans="1:1">
      <c r="A120" s="23"/>
    </row>
    <row r="121" spans="1:1">
      <c r="A121" s="23"/>
    </row>
    <row r="122" spans="1:1">
      <c r="A122" s="23"/>
    </row>
    <row r="123" spans="1:1">
      <c r="A123" s="23"/>
    </row>
    <row r="124" spans="1:1">
      <c r="A124" s="23"/>
    </row>
    <row r="125" spans="1:1">
      <c r="A125" s="23"/>
    </row>
    <row r="126" spans="1:1">
      <c r="A126" s="23"/>
    </row>
    <row r="127" spans="1:1">
      <c r="A127" s="23"/>
    </row>
    <row r="128" spans="1:1">
      <c r="A128" s="23"/>
    </row>
    <row r="129" spans="1:1">
      <c r="A129" s="23"/>
    </row>
    <row r="130" spans="1:1">
      <c r="A130" s="23"/>
    </row>
    <row r="131" spans="1:1">
      <c r="A131" s="2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1">
      <c r="A209" s="23"/>
    </row>
    <row r="210" spans="1:1">
      <c r="A210" s="23"/>
    </row>
    <row r="211" spans="1:1">
      <c r="A211" s="23"/>
    </row>
    <row r="212" spans="1:1">
      <c r="A212" s="23"/>
    </row>
    <row r="213" spans="1:1">
      <c r="A213" s="23"/>
    </row>
    <row r="214" spans="1:1">
      <c r="A214" s="23"/>
    </row>
    <row r="215" spans="1:1">
      <c r="A215" s="23"/>
    </row>
    <row r="216" spans="1:1">
      <c r="A216" s="23"/>
    </row>
    <row r="217" spans="1:1">
      <c r="A217" s="23"/>
    </row>
    <row r="218" spans="1:1">
      <c r="A218" s="23"/>
    </row>
    <row r="219" spans="1:1">
      <c r="A219" s="23"/>
    </row>
    <row r="220" spans="1:1">
      <c r="A220" s="23"/>
    </row>
    <row r="221" spans="1:1">
      <c r="A221" s="23"/>
    </row>
    <row r="222" spans="1:1">
      <c r="A222" s="23"/>
    </row>
    <row r="223" spans="1:1">
      <c r="A223" s="23"/>
    </row>
    <row r="224" spans="1:1">
      <c r="A224" s="23"/>
    </row>
    <row r="225" spans="1:1">
      <c r="A225" s="23"/>
    </row>
    <row r="226" spans="1:1">
      <c r="A226" s="23"/>
    </row>
    <row r="227" spans="1:1">
      <c r="A227" s="23"/>
    </row>
    <row r="228" spans="1:1">
      <c r="A228" s="23"/>
    </row>
    <row r="229" spans="1:1">
      <c r="A229" s="23"/>
    </row>
    <row r="230" spans="1:1">
      <c r="A230" s="23"/>
    </row>
    <row r="231" spans="1:1">
      <c r="A231" s="23"/>
    </row>
    <row r="232" spans="1:1">
      <c r="A232" s="23"/>
    </row>
    <row r="233" spans="1:1">
      <c r="A233" s="23"/>
    </row>
    <row r="234" spans="1:1">
      <c r="A234" s="23"/>
    </row>
    <row r="235" spans="1:1">
      <c r="A235" s="23"/>
    </row>
    <row r="236" spans="1:1">
      <c r="A236" s="23"/>
    </row>
    <row r="237" spans="1:1">
      <c r="A237" s="23"/>
    </row>
    <row r="238" spans="1:1">
      <c r="A238" s="23"/>
    </row>
    <row r="239" spans="1:1">
      <c r="A239" s="23"/>
    </row>
    <row r="240" spans="1:1">
      <c r="A240" s="23"/>
    </row>
    <row r="241" spans="1:1">
      <c r="A241" s="23"/>
    </row>
    <row r="242" spans="1:1">
      <c r="A242" s="23"/>
    </row>
    <row r="243" spans="1:1">
      <c r="A243" s="23"/>
    </row>
    <row r="244" spans="1:1">
      <c r="A244" s="23"/>
    </row>
    <row r="245" spans="1:1">
      <c r="A245" s="23"/>
    </row>
    <row r="246" spans="1:1">
      <c r="A246" s="23"/>
    </row>
  </sheetData>
  <sheetProtection sheet="1" selectLockedCells="1"/>
  <mergeCells count="5">
    <mergeCell ref="A5:I5"/>
    <mergeCell ref="A15:H15"/>
    <mergeCell ref="A25:H25"/>
    <mergeCell ref="A35:H35"/>
    <mergeCell ref="B38:H46"/>
  </mergeCells>
  <phoneticPr fontId="21" type="noConversion"/>
  <pageMargins left="0.7" right="0.7" top="0.75" bottom="0.75" header="0.3" footer="0.3"/>
  <pageSetup scale="80" fitToHeight="0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448"/>
  <sheetViews>
    <sheetView showGridLines="0" workbookViewId="0">
      <selection activeCell="C18" sqref="C18:G18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0" width="14.33203125" style="11" customWidth="1"/>
    <col min="11" max="16384" width="10.83203125" style="11"/>
  </cols>
  <sheetData>
    <row r="1" spans="1:9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 customFormat="1" ht="16">
      <c r="A4" s="14"/>
      <c r="B4" s="11"/>
      <c r="C4" s="11"/>
      <c r="D4" s="11"/>
      <c r="E4" s="11"/>
      <c r="F4" s="11"/>
      <c r="G4" s="11"/>
      <c r="H4" s="11"/>
    </row>
    <row r="5" spans="1:9" customFormat="1" ht="24">
      <c r="A5" s="102" t="str">
        <f ca="1">MID(CELL("filename",A1),FIND("]",CELL("filename",A1))+1,256)</f>
        <v>Store 1</v>
      </c>
      <c r="B5" s="102"/>
      <c r="C5" s="102"/>
      <c r="D5" s="102"/>
      <c r="E5" s="102"/>
      <c r="F5" s="102"/>
      <c r="G5" s="102"/>
      <c r="H5" s="102"/>
      <c r="I5" s="102"/>
    </row>
    <row r="6" spans="1:9" customFormat="1" ht="16">
      <c r="A6" s="14"/>
      <c r="B6" s="11"/>
      <c r="C6" s="11"/>
      <c r="D6" s="11"/>
      <c r="E6" s="11"/>
      <c r="F6" s="11"/>
      <c r="G6" s="11"/>
      <c r="H6" s="11"/>
    </row>
    <row r="7" spans="1:9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 customFormat="1" ht="16">
      <c r="A10" s="15"/>
      <c r="B10" s="15"/>
      <c r="C10" s="11"/>
      <c r="D10" s="11"/>
      <c r="E10" s="11"/>
      <c r="F10" s="11"/>
      <c r="G10" s="11"/>
      <c r="H10" s="11"/>
    </row>
    <row r="11" spans="1:9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 customFormat="1" ht="16">
      <c r="A14" s="17"/>
      <c r="B14" s="11"/>
      <c r="C14" s="11"/>
      <c r="D14" s="11"/>
      <c r="E14" s="11"/>
      <c r="F14" s="11"/>
      <c r="G14" s="11"/>
      <c r="H14" s="11"/>
    </row>
    <row r="15" spans="1:9" customFormat="1" ht="17">
      <c r="A15" s="103" t="s">
        <v>39</v>
      </c>
      <c r="B15" s="103"/>
      <c r="C15" s="103"/>
      <c r="D15" s="103"/>
      <c r="E15" s="103"/>
      <c r="F15" s="103"/>
      <c r="G15" s="103"/>
      <c r="H15" s="103"/>
    </row>
    <row r="16" spans="1:9" customFormat="1" ht="16"/>
    <row r="17" spans="1:7">
      <c r="A17" s="23" t="str">
        <f ca="1">MID(CELL("filename",A1),FIND("]",CELL("filename",A1))+1,256)&amp;" attributes as of December 31, "&amp;year</f>
        <v>Store 1 attributes as of December 31, 2024</v>
      </c>
      <c r="F17" s="119"/>
      <c r="G17" s="119"/>
    </row>
    <row r="18" spans="1:7" ht="16">
      <c r="A18" s="23"/>
      <c r="B18" s="24" t="str">
        <f ca="1">"Name of "&amp;MID(CELL("filename",A1),FIND("]",CELL("filename",A1))+1,256)</f>
        <v>Name of Store 1</v>
      </c>
      <c r="C18" s="114"/>
      <c r="D18" s="115"/>
      <c r="E18" s="115"/>
      <c r="F18" s="115"/>
      <c r="G18" s="116"/>
    </row>
    <row r="19" spans="1:7">
      <c r="A19" s="23"/>
      <c r="B19" s="24" t="s">
        <v>40</v>
      </c>
      <c r="C19" s="99"/>
      <c r="D19" s="100"/>
      <c r="E19" s="100"/>
      <c r="F19" s="100"/>
      <c r="G19" s="101"/>
    </row>
    <row r="20" spans="1:7">
      <c r="A20" s="23"/>
      <c r="B20" s="24" t="s">
        <v>41</v>
      </c>
      <c r="C20" s="99"/>
      <c r="D20" s="100"/>
      <c r="E20" s="100"/>
      <c r="F20" s="100"/>
      <c r="G20" s="101"/>
    </row>
    <row r="21" spans="1:7">
      <c r="A21" s="23"/>
      <c r="B21" s="24" t="s">
        <v>42</v>
      </c>
      <c r="C21" s="99"/>
      <c r="D21" s="100"/>
      <c r="E21" s="100"/>
      <c r="F21" s="100"/>
      <c r="G21" s="101"/>
    </row>
    <row r="22" spans="1:7">
      <c r="A22" s="23"/>
      <c r="B22" s="24" t="s">
        <v>43</v>
      </c>
      <c r="C22" s="99"/>
      <c r="D22" s="100"/>
      <c r="E22" s="100"/>
      <c r="F22" s="100"/>
      <c r="G22" s="101"/>
    </row>
    <row r="23" spans="1:7">
      <c r="A23" s="23"/>
      <c r="F23" s="43"/>
      <c r="G23" s="43"/>
    </row>
    <row r="24" spans="1:7" ht="16">
      <c r="A24" s="23"/>
      <c r="B24" s="49" t="str">
        <f>"Was the store new in "&amp;year&amp;"?"</f>
        <v>Was the store new in 2024?</v>
      </c>
      <c r="C24" s="38"/>
      <c r="D24" s="93" t="s">
        <v>258</v>
      </c>
    </row>
    <row r="25" spans="1:7" ht="16">
      <c r="A25" s="23"/>
      <c r="B25" s="24" t="str">
        <f>"If YES, how many operating months in "&amp;year&amp;"?"</f>
        <v>If YES, how many operating months in 2024?</v>
      </c>
      <c r="C25" s="38"/>
      <c r="D25" s="44" t="s">
        <v>262</v>
      </c>
    </row>
    <row r="26" spans="1:7" ht="16">
      <c r="A26" s="23"/>
      <c r="B26" s="24" t="str">
        <f>"If NO, how many years operating by yearend "&amp;year&amp;"?"</f>
        <v>If NO, how many years operating by yearend 2024?</v>
      </c>
      <c r="C26" s="38"/>
      <c r="D26" s="44" t="s">
        <v>263</v>
      </c>
    </row>
    <row r="27" spans="1:7">
      <c r="A27" s="23"/>
      <c r="B27" s="24"/>
      <c r="C27" s="43"/>
      <c r="D27" s="43"/>
    </row>
    <row r="28" spans="1:7" ht="16">
      <c r="A28" s="23"/>
      <c r="B28" s="49" t="s">
        <v>45</v>
      </c>
      <c r="C28" s="80"/>
      <c r="D28" s="98" t="s">
        <v>266</v>
      </c>
    </row>
    <row r="29" spans="1:7">
      <c r="A29" s="23"/>
      <c r="B29" s="24"/>
      <c r="C29" s="43"/>
      <c r="D29" s="44"/>
    </row>
    <row r="30" spans="1:7">
      <c r="A30" s="23"/>
      <c r="B30" s="49" t="s">
        <v>233</v>
      </c>
      <c r="C30" s="43"/>
      <c r="D30" s="44"/>
    </row>
    <row r="31" spans="1:7" ht="16">
      <c r="A31" s="23"/>
      <c r="B31" s="24" t="s">
        <v>234</v>
      </c>
      <c r="C31" s="80"/>
      <c r="D31" s="44" t="s">
        <v>26</v>
      </c>
    </row>
    <row r="32" spans="1:7" ht="16">
      <c r="A32" s="23"/>
      <c r="B32" s="24" t="s">
        <v>235</v>
      </c>
      <c r="C32" s="80"/>
      <c r="D32" s="44" t="s">
        <v>26</v>
      </c>
    </row>
    <row r="33" spans="1:8" ht="16">
      <c r="A33" s="23"/>
      <c r="B33" s="24" t="s">
        <v>236</v>
      </c>
      <c r="C33" s="80"/>
      <c r="D33" s="44" t="s">
        <v>26</v>
      </c>
    </row>
    <row r="34" spans="1:8">
      <c r="A34" s="23"/>
      <c r="B34" s="24"/>
      <c r="C34" s="44"/>
      <c r="D34" s="44"/>
    </row>
    <row r="35" spans="1:8">
      <c r="A35" s="23"/>
      <c r="B35" s="49" t="str">
        <f>"In "&amp;year&amp;" did this store have..."</f>
        <v>In 2024 did this store have...</v>
      </c>
      <c r="C35" s="44"/>
      <c r="D35" s="44"/>
    </row>
    <row r="36" spans="1:8" ht="16">
      <c r="A36" s="23"/>
      <c r="B36" s="24" t="s">
        <v>231</v>
      </c>
      <c r="C36" s="80"/>
      <c r="D36" s="44" t="s">
        <v>26</v>
      </c>
      <c r="H36" s="47"/>
    </row>
    <row r="37" spans="1:8" ht="16">
      <c r="A37" s="23"/>
      <c r="B37" s="24" t="s">
        <v>232</v>
      </c>
      <c r="C37" s="80"/>
      <c r="D37" s="44" t="s">
        <v>26</v>
      </c>
      <c r="H37" s="47"/>
    </row>
    <row r="38" spans="1:8" ht="16">
      <c r="A38" s="23"/>
      <c r="B38" s="24" t="s">
        <v>227</v>
      </c>
      <c r="C38" s="38"/>
      <c r="D38" s="93" t="s">
        <v>21</v>
      </c>
    </row>
    <row r="39" spans="1:8" ht="16">
      <c r="A39" s="23"/>
      <c r="B39" s="24" t="s">
        <v>228</v>
      </c>
      <c r="C39" s="38"/>
      <c r="D39" s="93" t="s">
        <v>21</v>
      </c>
    </row>
    <row r="40" spans="1:8" ht="16">
      <c r="A40" s="23"/>
      <c r="B40" s="24" t="s">
        <v>229</v>
      </c>
      <c r="C40" s="38"/>
      <c r="D40" s="93" t="s">
        <v>21</v>
      </c>
    </row>
    <row r="41" spans="1:8" ht="16">
      <c r="A41" s="23"/>
      <c r="B41" s="24" t="s">
        <v>230</v>
      </c>
      <c r="C41" s="38"/>
      <c r="D41" s="93" t="s">
        <v>21</v>
      </c>
    </row>
    <row r="42" spans="1:8" ht="16">
      <c r="A42" s="23"/>
      <c r="D42" s="93"/>
      <c r="E42" s="24"/>
      <c r="F42" s="37"/>
      <c r="G42" s="44"/>
      <c r="H42" s="47"/>
    </row>
    <row r="43" spans="1:8" ht="16">
      <c r="A43" s="23"/>
      <c r="B43" s="24" t="s">
        <v>245</v>
      </c>
      <c r="C43" s="38"/>
      <c r="D43" s="93" t="s">
        <v>21</v>
      </c>
      <c r="E43" s="24"/>
      <c r="F43" s="37"/>
      <c r="G43" s="37"/>
      <c r="H43" s="37"/>
    </row>
    <row r="44" spans="1:8" ht="16">
      <c r="A44" s="23"/>
      <c r="B44" s="24" t="s">
        <v>238</v>
      </c>
      <c r="C44" s="38"/>
      <c r="D44" s="93" t="s">
        <v>21</v>
      </c>
      <c r="E44" s="24"/>
      <c r="F44" s="37"/>
      <c r="G44" s="37"/>
      <c r="H44" s="37"/>
    </row>
    <row r="45" spans="1:8" ht="16">
      <c r="A45" s="23"/>
      <c r="B45" s="24" t="s">
        <v>239</v>
      </c>
      <c r="C45" s="38"/>
      <c r="D45" s="93" t="s">
        <v>21</v>
      </c>
      <c r="E45" s="24"/>
      <c r="F45" s="37"/>
      <c r="G45" s="37"/>
      <c r="H45" s="37"/>
    </row>
    <row r="46" spans="1:8" ht="16">
      <c r="A46" s="23"/>
      <c r="B46" s="24" t="s">
        <v>240</v>
      </c>
      <c r="C46" s="38"/>
      <c r="D46" s="93" t="s">
        <v>21</v>
      </c>
      <c r="E46" s="24"/>
      <c r="F46" s="37"/>
      <c r="G46" s="37"/>
      <c r="H46" s="37"/>
    </row>
    <row r="47" spans="1:8" ht="16">
      <c r="A47" s="23"/>
      <c r="B47" s="24" t="s">
        <v>246</v>
      </c>
      <c r="C47" s="38"/>
      <c r="D47" s="93" t="s">
        <v>21</v>
      </c>
      <c r="E47" s="24"/>
      <c r="F47" s="37"/>
      <c r="G47" s="37"/>
      <c r="H47" s="37"/>
    </row>
    <row r="48" spans="1:8" ht="16">
      <c r="A48" s="23"/>
      <c r="B48" s="24" t="s">
        <v>241</v>
      </c>
      <c r="C48" s="38"/>
      <c r="D48" s="93" t="s">
        <v>21</v>
      </c>
      <c r="E48" s="24"/>
      <c r="F48" s="37"/>
      <c r="G48" s="37"/>
      <c r="H48" s="37"/>
    </row>
    <row r="49" spans="1:8" ht="16">
      <c r="A49" s="23"/>
      <c r="B49" s="24" t="s">
        <v>242</v>
      </c>
      <c r="C49" s="38"/>
      <c r="D49" s="93" t="s">
        <v>21</v>
      </c>
      <c r="E49" s="24"/>
      <c r="F49" s="37"/>
      <c r="G49" s="37"/>
      <c r="H49" s="37"/>
    </row>
    <row r="50" spans="1:8" ht="16">
      <c r="A50" s="23"/>
      <c r="B50" s="24" t="s">
        <v>243</v>
      </c>
      <c r="C50" s="38"/>
      <c r="D50" s="93" t="s">
        <v>21</v>
      </c>
      <c r="E50" s="24"/>
      <c r="F50" s="37"/>
      <c r="G50" s="37"/>
      <c r="H50" s="37"/>
    </row>
    <row r="51" spans="1:8" ht="16">
      <c r="A51" s="23"/>
      <c r="B51" s="24" t="s">
        <v>244</v>
      </c>
      <c r="C51" s="38"/>
      <c r="D51" s="93" t="s">
        <v>21</v>
      </c>
      <c r="E51" s="24"/>
      <c r="F51" s="37"/>
      <c r="G51" s="37"/>
      <c r="H51" s="37"/>
    </row>
    <row r="52" spans="1:8" ht="16">
      <c r="A52" s="23"/>
      <c r="B52" s="24" t="s">
        <v>247</v>
      </c>
      <c r="C52" s="38"/>
      <c r="D52" s="93" t="s">
        <v>21</v>
      </c>
      <c r="E52" s="24"/>
      <c r="F52" s="37"/>
      <c r="G52" s="37"/>
      <c r="H52" s="37"/>
    </row>
    <row r="53" spans="1:8" ht="16">
      <c r="A53" s="23"/>
      <c r="B53" s="24" t="s">
        <v>248</v>
      </c>
      <c r="C53" s="38"/>
      <c r="D53" s="93" t="s">
        <v>21</v>
      </c>
      <c r="E53" s="24"/>
      <c r="F53" s="37"/>
      <c r="G53" s="37"/>
      <c r="H53" s="37"/>
    </row>
    <row r="54" spans="1:8" ht="16">
      <c r="A54" s="23"/>
      <c r="B54" s="24" t="s">
        <v>249</v>
      </c>
      <c r="C54" s="38"/>
      <c r="D54" s="93" t="s">
        <v>21</v>
      </c>
      <c r="E54" s="24"/>
      <c r="F54" s="37"/>
      <c r="G54" s="37"/>
      <c r="H54" s="37"/>
    </row>
    <row r="55" spans="1:8" ht="16">
      <c r="A55" s="23"/>
      <c r="B55" s="10"/>
      <c r="C55" s="24"/>
      <c r="D55" s="24"/>
      <c r="E55" s="24"/>
      <c r="F55" s="37"/>
      <c r="G55" s="37"/>
      <c r="H55" s="37"/>
    </row>
    <row r="56" spans="1:8" ht="16">
      <c r="A56" s="23"/>
      <c r="B56" s="49" t="s">
        <v>46</v>
      </c>
      <c r="C56" s="46"/>
      <c r="D56" s="46"/>
      <c r="E56" s="24"/>
      <c r="F56" s="37"/>
      <c r="G56" s="44"/>
      <c r="H56" s="47"/>
    </row>
    <row r="57" spans="1:8" ht="16">
      <c r="A57" s="23"/>
      <c r="B57" s="48" t="s">
        <v>237</v>
      </c>
      <c r="C57" s="8"/>
      <c r="D57" s="120" t="s">
        <v>47</v>
      </c>
      <c r="E57" s="120"/>
      <c r="F57" s="37"/>
      <c r="G57" s="44"/>
      <c r="H57" s="47"/>
    </row>
    <row r="58" spans="1:8" ht="16">
      <c r="A58" s="23"/>
      <c r="C58" s="8"/>
      <c r="D58" s="120" t="s">
        <v>48</v>
      </c>
      <c r="E58" s="120"/>
      <c r="F58" s="37"/>
      <c r="G58" s="44"/>
      <c r="H58" s="47"/>
    </row>
    <row r="59" spans="1:8" ht="16">
      <c r="A59" s="23"/>
      <c r="B59" s="10"/>
      <c r="C59" s="8"/>
      <c r="D59" s="120" t="s">
        <v>49</v>
      </c>
      <c r="E59" s="120"/>
      <c r="F59" s="37"/>
      <c r="G59" s="44"/>
      <c r="H59" s="47"/>
    </row>
    <row r="60" spans="1:8" ht="16">
      <c r="A60" s="23"/>
      <c r="B60" s="10"/>
      <c r="C60" s="8"/>
      <c r="D60" s="120" t="s">
        <v>50</v>
      </c>
      <c r="E60" s="120"/>
      <c r="F60" s="37"/>
      <c r="G60" s="44"/>
      <c r="H60" s="47"/>
    </row>
    <row r="61" spans="1:8" ht="16">
      <c r="A61" s="23"/>
      <c r="B61" s="10"/>
      <c r="C61" s="8"/>
      <c r="D61" s="120" t="s">
        <v>51</v>
      </c>
      <c r="E61" s="120"/>
      <c r="F61" s="37"/>
      <c r="G61" s="44"/>
      <c r="H61" s="47"/>
    </row>
    <row r="62" spans="1:8" ht="16">
      <c r="A62" s="23"/>
      <c r="B62" s="10"/>
      <c r="C62" s="8"/>
      <c r="D62" s="88" t="s">
        <v>92</v>
      </c>
      <c r="E62" s="89" t="s">
        <v>221</v>
      </c>
      <c r="F62" s="114"/>
      <c r="G62" s="115"/>
      <c r="H62" s="116"/>
    </row>
    <row r="63" spans="1:8" ht="16">
      <c r="A63" s="23"/>
      <c r="B63" s="10"/>
      <c r="C63" s="24"/>
      <c r="D63" s="24"/>
      <c r="E63" s="24"/>
      <c r="F63" s="37"/>
      <c r="G63" s="37"/>
      <c r="H63" s="37"/>
    </row>
    <row r="64" spans="1:8">
      <c r="A64" s="23"/>
    </row>
    <row r="65" spans="1:8" ht="17">
      <c r="A65" s="103" t="str">
        <f>" Retail Activity at "&amp;C18</f>
        <v xml:space="preserve"> Retail Activity at </v>
      </c>
      <c r="B65" s="103"/>
      <c r="C65" s="103"/>
      <c r="D65" s="103"/>
      <c r="E65" s="103"/>
      <c r="F65" s="103"/>
      <c r="G65" s="103"/>
      <c r="H65" s="103"/>
    </row>
    <row r="66" spans="1:8">
      <c r="A66" s="23" t="str">
        <f>"A. Retail Motor Fuels Sales, CY"&amp;year</f>
        <v>A. Retail Motor Fuels Sales, CY2024</v>
      </c>
      <c r="F66" s="119"/>
      <c r="G66" s="119"/>
    </row>
    <row r="67" spans="1:8" ht="16">
      <c r="A67" s="23"/>
      <c r="C67" s="49" t="s">
        <v>52</v>
      </c>
      <c r="D67" s="50" t="s">
        <v>53</v>
      </c>
      <c r="E67" s="50" t="s">
        <v>54</v>
      </c>
      <c r="F67" s="51" t="s">
        <v>55</v>
      </c>
      <c r="G67" s="51" t="s">
        <v>56</v>
      </c>
      <c r="H67" s="43" t="s">
        <v>57</v>
      </c>
    </row>
    <row r="68" spans="1:8">
      <c r="A68" s="23"/>
      <c r="C68" s="24" t="s">
        <v>58</v>
      </c>
      <c r="D68" s="1"/>
      <c r="E68" s="2"/>
      <c r="F68" s="3"/>
      <c r="G68" s="4"/>
      <c r="H68" s="52">
        <f t="shared" ref="H68:H74" si="0">E68-F68+G68</f>
        <v>0</v>
      </c>
    </row>
    <row r="69" spans="1:8">
      <c r="A69" s="23"/>
      <c r="C69" s="24" t="s">
        <v>59</v>
      </c>
      <c r="D69" s="1"/>
      <c r="E69" s="2"/>
      <c r="F69" s="3"/>
      <c r="G69" s="4"/>
      <c r="H69" s="52">
        <f t="shared" si="0"/>
        <v>0</v>
      </c>
    </row>
    <row r="70" spans="1:8">
      <c r="A70" s="23"/>
      <c r="C70" s="24" t="s">
        <v>60</v>
      </c>
      <c r="D70" s="1"/>
      <c r="E70" s="2"/>
      <c r="F70" s="3"/>
      <c r="G70" s="4"/>
      <c r="H70" s="52">
        <f t="shared" si="0"/>
        <v>0</v>
      </c>
    </row>
    <row r="71" spans="1:8">
      <c r="A71" s="23"/>
      <c r="C71" s="24" t="s">
        <v>61</v>
      </c>
      <c r="D71" s="1"/>
      <c r="E71" s="2"/>
      <c r="F71" s="3"/>
      <c r="G71" s="4"/>
      <c r="H71" s="52">
        <f t="shared" si="0"/>
        <v>0</v>
      </c>
    </row>
    <row r="72" spans="1:8">
      <c r="A72" s="23"/>
      <c r="C72" s="24" t="s">
        <v>261</v>
      </c>
      <c r="D72" s="1"/>
      <c r="E72" s="2"/>
      <c r="F72" s="3"/>
      <c r="G72" s="4"/>
      <c r="H72" s="52">
        <f t="shared" si="0"/>
        <v>0</v>
      </c>
    </row>
    <row r="73" spans="1:8">
      <c r="A73" s="23"/>
      <c r="C73" s="24" t="s">
        <v>62</v>
      </c>
      <c r="D73" s="1"/>
      <c r="E73" s="2"/>
      <c r="F73" s="3"/>
      <c r="G73" s="4"/>
      <c r="H73" s="52">
        <f t="shared" si="0"/>
        <v>0</v>
      </c>
    </row>
    <row r="74" spans="1:8" s="29" customFormat="1">
      <c r="A74" s="23"/>
      <c r="C74" s="24" t="s">
        <v>63</v>
      </c>
      <c r="D74" s="1"/>
      <c r="E74" s="2"/>
      <c r="F74" s="3"/>
      <c r="G74" s="4"/>
      <c r="H74" s="52">
        <f t="shared" si="0"/>
        <v>0</v>
      </c>
    </row>
    <row r="75" spans="1:8">
      <c r="A75" s="23"/>
      <c r="C75" s="49" t="s">
        <v>64</v>
      </c>
      <c r="D75" s="53">
        <f>SUM(D68:D74)</f>
        <v>0</v>
      </c>
      <c r="E75" s="54">
        <f>SUM(E68:E74)</f>
        <v>0</v>
      </c>
      <c r="F75" s="54">
        <f>SUM(F68:F74)</f>
        <v>0</v>
      </c>
      <c r="G75" s="54">
        <f>SUM(G68:G74)</f>
        <v>0</v>
      </c>
      <c r="H75" s="55">
        <f>SUM(H68:H74)</f>
        <v>0</v>
      </c>
    </row>
    <row r="76" spans="1:8">
      <c r="A76" s="23"/>
    </row>
    <row r="77" spans="1:8">
      <c r="A77" s="23"/>
    </row>
    <row r="78" spans="1:8">
      <c r="A78" s="23"/>
    </row>
    <row r="79" spans="1:8">
      <c r="A79" s="23"/>
    </row>
    <row r="80" spans="1:8">
      <c r="A80" s="23" t="str">
        <f>"B. Tobacco Merchandise, CY"&amp;year</f>
        <v>B. Tobacco Merchandise, CY2024</v>
      </c>
      <c r="F80" s="119"/>
      <c r="G80" s="119"/>
    </row>
    <row r="81" spans="1:8" ht="16">
      <c r="A81" s="23"/>
      <c r="E81" s="56" t="s">
        <v>54</v>
      </c>
      <c r="F81" s="43" t="s">
        <v>65</v>
      </c>
      <c r="G81" s="43"/>
      <c r="H81" s="56" t="s">
        <v>57</v>
      </c>
    </row>
    <row r="82" spans="1:8" ht="16">
      <c r="A82" s="23"/>
      <c r="B82" s="49" t="s">
        <v>52</v>
      </c>
      <c r="C82" s="57" t="s">
        <v>66</v>
      </c>
      <c r="D82" s="57" t="s">
        <v>67</v>
      </c>
      <c r="E82" s="58" t="s">
        <v>68</v>
      </c>
      <c r="F82" s="43" t="str">
        <f>E82</f>
        <v>(not incl. taxes)</v>
      </c>
      <c r="G82" s="43" t="s">
        <v>56</v>
      </c>
      <c r="H82" s="43" t="str">
        <f>E82</f>
        <v>(not incl. taxes)</v>
      </c>
    </row>
    <row r="83" spans="1:8">
      <c r="A83" s="23"/>
      <c r="B83" s="59" t="s">
        <v>69</v>
      </c>
      <c r="C83" s="50"/>
      <c r="D83" s="50"/>
      <c r="E83" s="50"/>
      <c r="F83" s="51"/>
      <c r="G83" s="51"/>
      <c r="H83" s="43"/>
    </row>
    <row r="84" spans="1:8">
      <c r="A84" s="23"/>
      <c r="B84" s="24" t="s">
        <v>70</v>
      </c>
      <c r="C84" s="1"/>
      <c r="D84" s="2"/>
      <c r="E84" s="2"/>
      <c r="F84" s="3"/>
      <c r="G84" s="4"/>
      <c r="H84" s="52">
        <f t="shared" ref="H84:H89" si="1">E84-F84+G84</f>
        <v>0</v>
      </c>
    </row>
    <row r="85" spans="1:8">
      <c r="A85" s="23"/>
      <c r="B85" s="24" t="s">
        <v>222</v>
      </c>
      <c r="C85" s="1"/>
      <c r="D85" s="2"/>
      <c r="E85" s="2"/>
      <c r="F85" s="3"/>
      <c r="G85" s="4"/>
      <c r="H85" s="52">
        <f t="shared" si="1"/>
        <v>0</v>
      </c>
    </row>
    <row r="86" spans="1:8">
      <c r="A86" s="23"/>
      <c r="B86" s="24"/>
      <c r="C86" s="60"/>
      <c r="D86" s="60"/>
      <c r="E86" s="61"/>
      <c r="F86" s="62"/>
      <c r="G86" s="63"/>
      <c r="H86" s="64"/>
    </row>
    <row r="87" spans="1:8">
      <c r="A87" s="23"/>
      <c r="B87" s="59" t="s">
        <v>71</v>
      </c>
      <c r="C87" s="60"/>
      <c r="D87" s="60"/>
      <c r="E87" s="61"/>
      <c r="F87" s="62"/>
      <c r="G87" s="63"/>
      <c r="H87" s="64"/>
    </row>
    <row r="88" spans="1:8" ht="16">
      <c r="A88" s="23"/>
      <c r="B88" s="24" t="s">
        <v>72</v>
      </c>
      <c r="C88"/>
      <c r="D88" s="2"/>
      <c r="E88" s="2"/>
      <c r="F88" s="3"/>
      <c r="G88" s="4"/>
      <c r="H88" s="52">
        <f t="shared" si="1"/>
        <v>0</v>
      </c>
    </row>
    <row r="89" spans="1:8" ht="16">
      <c r="A89" s="23"/>
      <c r="B89" s="24" t="s">
        <v>73</v>
      </c>
      <c r="C89"/>
      <c r="D89" s="2"/>
      <c r="E89" s="2"/>
      <c r="F89" s="3"/>
      <c r="G89" s="4"/>
      <c r="H89" s="52">
        <f t="shared" si="1"/>
        <v>0</v>
      </c>
    </row>
    <row r="90" spans="1:8" ht="16">
      <c r="A90" s="23"/>
      <c r="B90" s="24"/>
      <c r="C90"/>
      <c r="D90" s="65"/>
      <c r="E90" s="66"/>
      <c r="F90" s="67"/>
      <c r="G90" s="68"/>
      <c r="H90" s="52"/>
    </row>
    <row r="91" spans="1:8">
      <c r="A91" s="23"/>
      <c r="B91" s="49" t="s">
        <v>74</v>
      </c>
      <c r="C91" s="53">
        <f>SUM(C84:C89)</f>
        <v>0</v>
      </c>
      <c r="D91" s="54"/>
      <c r="E91" s="54">
        <f>SUM(E84:E89)</f>
        <v>0</v>
      </c>
      <c r="F91" s="54">
        <f>SUM(F84:F89)</f>
        <v>0</v>
      </c>
      <c r="G91" s="54">
        <f>SUM(G84:G89)</f>
        <v>0</v>
      </c>
      <c r="H91" s="55">
        <f>SUM(H84:H89)</f>
        <v>0</v>
      </c>
    </row>
    <row r="92" spans="1:8">
      <c r="A92" s="23"/>
    </row>
    <row r="93" spans="1:8">
      <c r="A93" s="23"/>
    </row>
    <row r="94" spans="1:8">
      <c r="A94" s="23" t="str">
        <f>"C. Non-Tobacco Merchandise, CY"&amp;year</f>
        <v>C. Non-Tobacco Merchandise, CY2024</v>
      </c>
      <c r="F94" s="119"/>
      <c r="G94" s="119"/>
    </row>
    <row r="95" spans="1:8" ht="16">
      <c r="A95" s="23"/>
      <c r="C95" s="49"/>
      <c r="D95" s="49"/>
      <c r="E95" s="50" t="s">
        <v>54</v>
      </c>
      <c r="F95" s="51" t="s">
        <v>55</v>
      </c>
      <c r="G95" s="51" t="s">
        <v>56</v>
      </c>
      <c r="H95" s="43" t="s">
        <v>57</v>
      </c>
    </row>
    <row r="96" spans="1:8">
      <c r="A96" s="23"/>
      <c r="D96" s="24" t="s">
        <v>75</v>
      </c>
      <c r="E96" s="2"/>
      <c r="F96" s="3"/>
      <c r="G96" s="4"/>
      <c r="H96" s="52">
        <f>E96-F96+G96</f>
        <v>0</v>
      </c>
    </row>
    <row r="97" spans="1:8">
      <c r="A97" s="23"/>
      <c r="D97" s="24" t="s">
        <v>76</v>
      </c>
      <c r="E97" s="2"/>
      <c r="F97" s="3"/>
      <c r="G97" s="4"/>
      <c r="H97" s="52">
        <f t="shared" ref="H97:H105" si="2">E97-F97+G97</f>
        <v>0</v>
      </c>
    </row>
    <row r="98" spans="1:8">
      <c r="A98" s="23"/>
      <c r="D98" s="24" t="s">
        <v>77</v>
      </c>
      <c r="E98" s="2"/>
      <c r="F98" s="3"/>
      <c r="G98" s="4"/>
      <c r="H98" s="52">
        <f t="shared" si="2"/>
        <v>0</v>
      </c>
    </row>
    <row r="99" spans="1:8">
      <c r="A99" s="23"/>
      <c r="D99" s="24" t="s">
        <v>78</v>
      </c>
      <c r="E99" s="2"/>
      <c r="F99" s="3"/>
      <c r="G99" s="4"/>
      <c r="H99" s="52">
        <f t="shared" si="2"/>
        <v>0</v>
      </c>
    </row>
    <row r="100" spans="1:8">
      <c r="A100" s="23"/>
      <c r="D100" s="24" t="s">
        <v>79</v>
      </c>
      <c r="E100" s="2"/>
      <c r="F100" s="3"/>
      <c r="G100" s="4"/>
      <c r="H100" s="52">
        <f t="shared" si="2"/>
        <v>0</v>
      </c>
    </row>
    <row r="101" spans="1:8">
      <c r="A101" s="23"/>
      <c r="D101" s="24" t="s">
        <v>80</v>
      </c>
      <c r="E101" s="2"/>
      <c r="F101" s="3"/>
      <c r="G101" s="4"/>
      <c r="H101" s="52">
        <f t="shared" si="2"/>
        <v>0</v>
      </c>
    </row>
    <row r="102" spans="1:8">
      <c r="A102" s="23"/>
      <c r="D102" s="24" t="s">
        <v>81</v>
      </c>
      <c r="E102" s="2"/>
      <c r="F102" s="3"/>
      <c r="G102" s="4"/>
      <c r="H102" s="52">
        <f t="shared" si="2"/>
        <v>0</v>
      </c>
    </row>
    <row r="103" spans="1:8">
      <c r="A103" s="23"/>
      <c r="D103" s="24" t="s">
        <v>82</v>
      </c>
      <c r="E103" s="2"/>
      <c r="F103" s="3"/>
      <c r="G103" s="4"/>
      <c r="H103" s="52">
        <f t="shared" si="2"/>
        <v>0</v>
      </c>
    </row>
    <row r="104" spans="1:8">
      <c r="A104" s="23"/>
      <c r="D104" s="24" t="s">
        <v>83</v>
      </c>
      <c r="E104" s="2"/>
      <c r="F104" s="3"/>
      <c r="G104" s="4"/>
      <c r="H104" s="52">
        <f t="shared" si="2"/>
        <v>0</v>
      </c>
    </row>
    <row r="105" spans="1:8">
      <c r="A105" s="23"/>
      <c r="D105" s="24" t="s">
        <v>84</v>
      </c>
      <c r="E105" s="2"/>
      <c r="F105" s="3"/>
      <c r="G105" s="4"/>
      <c r="H105" s="52">
        <f t="shared" si="2"/>
        <v>0</v>
      </c>
    </row>
    <row r="106" spans="1:8">
      <c r="A106" s="23"/>
      <c r="D106" s="49" t="s">
        <v>85</v>
      </c>
      <c r="E106" s="54">
        <f>SUM(E96:E105)</f>
        <v>0</v>
      </c>
      <c r="F106" s="54">
        <f>SUM(F96:F105)</f>
        <v>0</v>
      </c>
      <c r="G106" s="54">
        <f>SUM(G96:G105)</f>
        <v>0</v>
      </c>
      <c r="H106" s="55">
        <f>SUM(H96:H105)</f>
        <v>0</v>
      </c>
    </row>
    <row r="107" spans="1:8">
      <c r="A107" s="23"/>
      <c r="D107" s="49"/>
      <c r="E107" s="54"/>
      <c r="F107" s="54"/>
      <c r="G107" s="54"/>
      <c r="H107" s="55"/>
    </row>
    <row r="108" spans="1:8">
      <c r="A108" s="23"/>
      <c r="D108" s="49" t="s">
        <v>86</v>
      </c>
      <c r="E108" s="54">
        <f>E91+E106</f>
        <v>0</v>
      </c>
      <c r="F108" s="54">
        <f>F91+F106</f>
        <v>0</v>
      </c>
      <c r="G108" s="54">
        <f>G91+G106</f>
        <v>0</v>
      </c>
      <c r="H108" s="55">
        <f>H91+H106</f>
        <v>0</v>
      </c>
    </row>
    <row r="109" spans="1:8">
      <c r="A109" s="23"/>
      <c r="C109" s="49"/>
      <c r="D109" s="49"/>
      <c r="E109" s="69"/>
      <c r="F109" s="69"/>
      <c r="G109" s="69"/>
      <c r="H109" s="69"/>
    </row>
    <row r="110" spans="1:8">
      <c r="A110" s="23"/>
    </row>
    <row r="111" spans="1:8">
      <c r="A111" s="23" t="str">
        <f>"D. Foodservice, CY"&amp;year</f>
        <v>D. Foodservice, CY2024</v>
      </c>
      <c r="F111" s="119"/>
      <c r="G111" s="119"/>
    </row>
    <row r="112" spans="1:8" ht="16">
      <c r="A112" s="23"/>
      <c r="D112" s="49" t="s">
        <v>87</v>
      </c>
      <c r="E112" s="50" t="s">
        <v>54</v>
      </c>
      <c r="F112" s="51" t="s">
        <v>55</v>
      </c>
      <c r="G112" s="51" t="s">
        <v>56</v>
      </c>
      <c r="H112" s="43" t="s">
        <v>57</v>
      </c>
    </row>
    <row r="113" spans="1:8">
      <c r="A113" s="23"/>
      <c r="C113" s="24" t="s">
        <v>88</v>
      </c>
      <c r="E113" s="2"/>
      <c r="F113" s="3"/>
      <c r="G113" s="4"/>
      <c r="H113" s="52">
        <f>E113-F113+G113</f>
        <v>0</v>
      </c>
    </row>
    <row r="114" spans="1:8">
      <c r="A114" s="23"/>
      <c r="C114" s="24" t="s">
        <v>89</v>
      </c>
      <c r="E114" s="2"/>
      <c r="F114" s="3"/>
      <c r="G114" s="4"/>
      <c r="H114" s="52">
        <f>E114-F114+G114</f>
        <v>0</v>
      </c>
    </row>
    <row r="115" spans="1:8">
      <c r="A115" s="23"/>
      <c r="C115" s="24" t="s">
        <v>90</v>
      </c>
      <c r="D115" s="1"/>
      <c r="E115" s="2"/>
      <c r="F115" s="3"/>
      <c r="G115" s="4"/>
      <c r="H115" s="52">
        <f>E115-F115+G115</f>
        <v>0</v>
      </c>
    </row>
    <row r="116" spans="1:8">
      <c r="A116" s="23"/>
      <c r="C116" s="24" t="s">
        <v>91</v>
      </c>
      <c r="D116" s="1"/>
      <c r="E116" s="2"/>
      <c r="F116" s="3"/>
      <c r="G116" s="4"/>
      <c r="H116" s="52">
        <f>E116-F116+G116</f>
        <v>0</v>
      </c>
    </row>
    <row r="117" spans="1:8">
      <c r="A117" s="23"/>
      <c r="C117" s="24" t="s">
        <v>92</v>
      </c>
      <c r="E117" s="2"/>
      <c r="F117" s="3"/>
      <c r="G117" s="4"/>
      <c r="H117" s="52">
        <f>E117-F117+G117</f>
        <v>0</v>
      </c>
    </row>
    <row r="118" spans="1:8">
      <c r="A118" s="23"/>
      <c r="C118" s="49" t="s">
        <v>93</v>
      </c>
      <c r="E118" s="54">
        <f>SUM(E113:E117)</f>
        <v>0</v>
      </c>
      <c r="F118" s="54">
        <f>SUM(F113:F117)</f>
        <v>0</v>
      </c>
      <c r="G118" s="54">
        <f>SUM(G113:G117)</f>
        <v>0</v>
      </c>
      <c r="H118" s="55">
        <f>SUM(H113:H117)</f>
        <v>0</v>
      </c>
    </row>
    <row r="119" spans="1:8">
      <c r="A119" s="23"/>
      <c r="B119" s="49"/>
      <c r="E119" s="69"/>
      <c r="F119" s="69"/>
      <c r="G119" s="69"/>
      <c r="H119" s="69"/>
    </row>
    <row r="120" spans="1:8">
      <c r="A120" s="23"/>
    </row>
    <row r="121" spans="1:8">
      <c r="A121" s="23" t="str">
        <f>"E. Inventory Turns, CY"&amp;year</f>
        <v>E. Inventory Turns, CY2024</v>
      </c>
    </row>
    <row r="122" spans="1:8">
      <c r="A122" s="23"/>
      <c r="B122" s="24" t="s">
        <v>94</v>
      </c>
      <c r="C122" s="5"/>
      <c r="D122" s="70"/>
      <c r="E122" s="70"/>
      <c r="F122" s="70"/>
      <c r="G122" s="70"/>
      <c r="H122" s="70"/>
    </row>
    <row r="123" spans="1:8">
      <c r="A123" s="23"/>
      <c r="B123" s="24" t="s">
        <v>95</v>
      </c>
      <c r="C123" s="5"/>
      <c r="D123" s="70"/>
      <c r="E123" s="70"/>
      <c r="F123" s="70"/>
      <c r="G123" s="70"/>
      <c r="H123" s="70"/>
    </row>
    <row r="124" spans="1:8">
      <c r="A124" s="23"/>
      <c r="B124" s="24" t="s">
        <v>96</v>
      </c>
      <c r="C124" s="5"/>
      <c r="D124" s="70"/>
      <c r="E124" s="70"/>
      <c r="F124" s="70"/>
      <c r="G124" s="70"/>
      <c r="H124" s="70"/>
    </row>
    <row r="125" spans="1:8">
      <c r="A125" s="23"/>
      <c r="B125" s="24" t="s">
        <v>97</v>
      </c>
      <c r="C125" s="5"/>
      <c r="D125" s="70"/>
      <c r="E125" s="70"/>
      <c r="F125" s="70"/>
      <c r="G125" s="70"/>
      <c r="H125" s="70"/>
    </row>
    <row r="126" spans="1:8">
      <c r="A126" s="23"/>
      <c r="B126" s="24" t="s">
        <v>98</v>
      </c>
      <c r="C126" s="5"/>
      <c r="D126" s="70"/>
      <c r="E126" s="70"/>
      <c r="F126" s="70"/>
      <c r="G126" s="70"/>
      <c r="H126" s="70"/>
    </row>
    <row r="127" spans="1:8">
      <c r="A127" s="23"/>
      <c r="C127" s="46"/>
    </row>
    <row r="128" spans="1:8">
      <c r="A128" s="23"/>
      <c r="C128" s="46"/>
    </row>
    <row r="129" spans="1:8">
      <c r="A129" s="23" t="str">
        <f>"F. Customer Transactions, CY"&amp;year</f>
        <v>F. Customer Transactions, CY2024</v>
      </c>
      <c r="C129" s="46"/>
    </row>
    <row r="130" spans="1:8">
      <c r="A130" s="23"/>
      <c r="C130" s="56"/>
      <c r="D130" s="56"/>
      <c r="E130" s="57"/>
      <c r="F130" s="56"/>
      <c r="G130" s="57"/>
      <c r="H130" s="56"/>
    </row>
    <row r="131" spans="1:8">
      <c r="A131" s="23"/>
      <c r="B131" s="24" t="s">
        <v>99</v>
      </c>
      <c r="C131" s="5"/>
      <c r="D131" s="71"/>
      <c r="E131" s="71"/>
      <c r="F131" s="71"/>
      <c r="G131" s="71"/>
      <c r="H131" s="71"/>
    </row>
    <row r="132" spans="1:8">
      <c r="A132" s="23"/>
    </row>
    <row r="133" spans="1:8">
      <c r="A133" s="23"/>
    </row>
    <row r="134" spans="1:8" ht="17">
      <c r="A134" s="121" t="str">
        <f>"Operating Expenses at "&amp;C18</f>
        <v xml:space="preserve">Operating Expenses at </v>
      </c>
      <c r="B134" s="121"/>
      <c r="C134" s="121"/>
      <c r="D134" s="121"/>
      <c r="E134" s="121"/>
      <c r="F134" s="121"/>
      <c r="G134" s="121"/>
      <c r="H134" s="121"/>
    </row>
    <row r="135" spans="1:8" ht="17">
      <c r="A135" s="122" t="s">
        <v>100</v>
      </c>
      <c r="B135" s="122"/>
      <c r="C135" s="122"/>
      <c r="D135" s="122"/>
      <c r="E135" s="122"/>
      <c r="F135" s="122"/>
      <c r="G135" s="122"/>
      <c r="H135" s="122"/>
    </row>
    <row r="136" spans="1:8" ht="16">
      <c r="A136" s="23" t="str">
        <f>"G. Net Gross Profit, CY"&amp;year</f>
        <v>G. Net Gross Profit, CY2024</v>
      </c>
      <c r="H136" s="43" t="s">
        <v>101</v>
      </c>
    </row>
    <row r="137" spans="1:8">
      <c r="A137" s="23"/>
      <c r="G137" s="49" t="s">
        <v>102</v>
      </c>
      <c r="H137" s="52">
        <f>H75+H91+H106+H118</f>
        <v>0</v>
      </c>
    </row>
    <row r="138" spans="1:8">
      <c r="A138" s="23"/>
      <c r="B138" s="11" t="s">
        <v>103</v>
      </c>
      <c r="G138" s="24" t="s">
        <v>104</v>
      </c>
      <c r="H138" s="4"/>
    </row>
    <row r="139" spans="1:8">
      <c r="A139" s="23"/>
      <c r="G139" s="24" t="s">
        <v>105</v>
      </c>
      <c r="H139" s="4"/>
    </row>
    <row r="140" spans="1:8">
      <c r="A140" s="23"/>
      <c r="G140" s="49" t="s">
        <v>106</v>
      </c>
      <c r="H140" s="54">
        <f>H137-H138-H139</f>
        <v>0</v>
      </c>
    </row>
    <row r="141" spans="1:8">
      <c r="A141" s="23"/>
      <c r="G141" s="49"/>
      <c r="H141" s="54"/>
    </row>
    <row r="142" spans="1:8">
      <c r="A142" s="23"/>
      <c r="H142" s="72"/>
    </row>
    <row r="143" spans="1:8" ht="16">
      <c r="A143" s="23" t="str">
        <f>"H. Direct Store Operating Expenses, CY"&amp;year</f>
        <v>H. Direct Store Operating Expenses, CY2024</v>
      </c>
      <c r="H143" s="73" t="s">
        <v>101</v>
      </c>
    </row>
    <row r="144" spans="1:8">
      <c r="A144" s="23"/>
      <c r="G144" s="24" t="s">
        <v>107</v>
      </c>
      <c r="H144" s="4"/>
    </row>
    <row r="145" spans="1:8">
      <c r="A145" s="23"/>
      <c r="B145" s="11" t="s">
        <v>103</v>
      </c>
      <c r="G145" s="24" t="s">
        <v>108</v>
      </c>
      <c r="H145" s="4"/>
    </row>
    <row r="146" spans="1:8">
      <c r="A146" s="23"/>
      <c r="G146" s="24" t="s">
        <v>109</v>
      </c>
      <c r="H146" s="4"/>
    </row>
    <row r="147" spans="1:8">
      <c r="A147" s="23"/>
      <c r="G147" s="24" t="s">
        <v>110</v>
      </c>
      <c r="H147" s="4"/>
    </row>
    <row r="148" spans="1:8">
      <c r="A148" s="23"/>
      <c r="G148" s="24" t="s">
        <v>111</v>
      </c>
      <c r="H148" s="4"/>
    </row>
    <row r="149" spans="1:8">
      <c r="A149" s="23"/>
      <c r="G149" s="24" t="s">
        <v>112</v>
      </c>
      <c r="H149" s="4"/>
    </row>
    <row r="150" spans="1:8">
      <c r="A150" s="23"/>
      <c r="G150" s="24" t="s">
        <v>113</v>
      </c>
      <c r="H150" s="4"/>
    </row>
    <row r="151" spans="1:8">
      <c r="A151" s="23"/>
      <c r="G151" s="24" t="s">
        <v>114</v>
      </c>
      <c r="H151" s="4"/>
    </row>
    <row r="152" spans="1:8">
      <c r="A152" s="23"/>
      <c r="G152" s="24" t="s">
        <v>115</v>
      </c>
      <c r="H152" s="4"/>
    </row>
    <row r="153" spans="1:8">
      <c r="A153" s="23"/>
      <c r="G153" s="24" t="s">
        <v>116</v>
      </c>
      <c r="H153" s="4"/>
    </row>
    <row r="154" spans="1:8">
      <c r="A154" s="23"/>
      <c r="G154" s="24" t="s">
        <v>117</v>
      </c>
      <c r="H154" s="4"/>
    </row>
    <row r="155" spans="1:8">
      <c r="A155" s="23"/>
      <c r="G155" s="24" t="s">
        <v>118</v>
      </c>
      <c r="H155" s="4"/>
    </row>
    <row r="156" spans="1:8">
      <c r="A156" s="23"/>
      <c r="G156" s="24" t="s">
        <v>119</v>
      </c>
      <c r="H156" s="4"/>
    </row>
    <row r="157" spans="1:8">
      <c r="A157" s="23"/>
      <c r="G157" s="24" t="s">
        <v>120</v>
      </c>
      <c r="H157" s="4"/>
    </row>
    <row r="158" spans="1:8">
      <c r="A158" s="23"/>
      <c r="G158" s="24" t="s">
        <v>121</v>
      </c>
      <c r="H158" s="4"/>
    </row>
    <row r="159" spans="1:8">
      <c r="A159" s="23"/>
      <c r="G159" s="24" t="s">
        <v>122</v>
      </c>
      <c r="H159" s="4"/>
    </row>
    <row r="160" spans="1:8">
      <c r="A160" s="23"/>
      <c r="G160" s="24" t="s">
        <v>123</v>
      </c>
      <c r="H160" s="4"/>
    </row>
    <row r="161" spans="1:8">
      <c r="A161" s="23"/>
      <c r="G161" s="24" t="s">
        <v>124</v>
      </c>
      <c r="H161" s="4"/>
    </row>
    <row r="162" spans="1:8">
      <c r="A162" s="23"/>
      <c r="G162" s="24" t="s">
        <v>125</v>
      </c>
      <c r="H162" s="4"/>
    </row>
    <row r="163" spans="1:8">
      <c r="A163" s="23"/>
      <c r="G163" s="24" t="s">
        <v>126</v>
      </c>
      <c r="H163" s="4"/>
    </row>
    <row r="164" spans="1:8">
      <c r="A164" s="23"/>
      <c r="G164" s="24" t="s">
        <v>127</v>
      </c>
      <c r="H164" s="4"/>
    </row>
    <row r="165" spans="1:8">
      <c r="A165" s="23"/>
      <c r="G165" s="24" t="s">
        <v>128</v>
      </c>
      <c r="H165" s="4"/>
    </row>
    <row r="166" spans="1:8">
      <c r="A166" s="23"/>
      <c r="G166" s="24" t="s">
        <v>129</v>
      </c>
      <c r="H166" s="4"/>
    </row>
    <row r="167" spans="1:8">
      <c r="A167" s="23"/>
      <c r="G167" s="24" t="s">
        <v>92</v>
      </c>
      <c r="H167" s="4"/>
    </row>
    <row r="168" spans="1:8">
      <c r="A168" s="23"/>
      <c r="G168" s="49" t="s">
        <v>130</v>
      </c>
      <c r="H168" s="54">
        <f>SUM(H144:H167)</f>
        <v>0</v>
      </c>
    </row>
    <row r="169" spans="1:8">
      <c r="A169" s="23"/>
      <c r="H169" s="72"/>
    </row>
    <row r="170" spans="1:8">
      <c r="A170" s="23"/>
      <c r="H170" s="72"/>
    </row>
    <row r="171" spans="1:8" ht="32">
      <c r="A171" s="23" t="str">
        <f>"I. Other Store Operating Income, CY"&amp;year</f>
        <v>I. Other Store Operating Income, CY2024</v>
      </c>
      <c r="H171" s="73" t="s">
        <v>131</v>
      </c>
    </row>
    <row r="172" spans="1:8">
      <c r="A172" s="23"/>
      <c r="G172" s="24" t="s">
        <v>132</v>
      </c>
      <c r="H172" s="4"/>
    </row>
    <row r="173" spans="1:8">
      <c r="A173" s="23"/>
      <c r="B173" s="11" t="s">
        <v>103</v>
      </c>
      <c r="G173" s="24" t="s">
        <v>133</v>
      </c>
      <c r="H173" s="4"/>
    </row>
    <row r="174" spans="1:8">
      <c r="A174" s="23"/>
      <c r="G174" s="24" t="s">
        <v>134</v>
      </c>
      <c r="H174" s="4"/>
    </row>
    <row r="175" spans="1:8">
      <c r="A175" s="23"/>
      <c r="G175" s="24" t="s">
        <v>135</v>
      </c>
      <c r="H175" s="4"/>
    </row>
    <row r="176" spans="1:8">
      <c r="A176" s="23"/>
      <c r="G176" s="24" t="s">
        <v>136</v>
      </c>
      <c r="H176" s="4"/>
    </row>
    <row r="177" spans="1:8">
      <c r="A177" s="23"/>
      <c r="G177" s="24" t="s">
        <v>137</v>
      </c>
      <c r="H177" s="4"/>
    </row>
    <row r="178" spans="1:8">
      <c r="A178" s="23"/>
      <c r="G178" s="24" t="s">
        <v>138</v>
      </c>
      <c r="H178" s="4"/>
    </row>
    <row r="179" spans="1:8">
      <c r="A179" s="23"/>
      <c r="G179" s="24" t="s">
        <v>139</v>
      </c>
      <c r="H179" s="4"/>
    </row>
    <row r="180" spans="1:8">
      <c r="A180" s="23"/>
      <c r="G180" s="24" t="s">
        <v>140</v>
      </c>
      <c r="H180" s="4"/>
    </row>
    <row r="181" spans="1:8">
      <c r="A181" s="23"/>
      <c r="G181" s="24" t="s">
        <v>141</v>
      </c>
      <c r="H181" s="4"/>
    </row>
    <row r="182" spans="1:8">
      <c r="A182" s="23"/>
      <c r="G182" s="24" t="s">
        <v>142</v>
      </c>
      <c r="H182" s="4"/>
    </row>
    <row r="183" spans="1:8">
      <c r="A183" s="23"/>
      <c r="G183" s="24" t="s">
        <v>143</v>
      </c>
      <c r="H183" s="4"/>
    </row>
    <row r="184" spans="1:8">
      <c r="A184" s="23"/>
      <c r="G184" s="24" t="s">
        <v>144</v>
      </c>
      <c r="H184" s="4"/>
    </row>
    <row r="185" spans="1:8">
      <c r="A185" s="23"/>
      <c r="G185" s="24" t="s">
        <v>145</v>
      </c>
      <c r="H185" s="4"/>
    </row>
    <row r="186" spans="1:8">
      <c r="A186" s="23"/>
      <c r="G186" s="24" t="s">
        <v>146</v>
      </c>
      <c r="H186" s="4"/>
    </row>
    <row r="187" spans="1:8">
      <c r="A187" s="23"/>
      <c r="G187" s="24" t="s">
        <v>147</v>
      </c>
      <c r="H187" s="4"/>
    </row>
    <row r="188" spans="1:8">
      <c r="A188" s="23"/>
      <c r="G188" s="24" t="s">
        <v>92</v>
      </c>
      <c r="H188" s="4"/>
    </row>
    <row r="189" spans="1:8">
      <c r="A189" s="23"/>
      <c r="G189" s="49" t="s">
        <v>148</v>
      </c>
      <c r="H189" s="54">
        <f>SUM(H172:H188)</f>
        <v>0</v>
      </c>
    </row>
    <row r="190" spans="1:8">
      <c r="A190" s="23"/>
      <c r="G190" s="49"/>
      <c r="H190" s="54"/>
    </row>
    <row r="191" spans="1:8">
      <c r="A191" s="23"/>
      <c r="H191" s="72"/>
    </row>
    <row r="192" spans="1:8" ht="16">
      <c r="A192" s="23" t="str">
        <f>"J. Facility Expense, CY"&amp;year</f>
        <v>J. Facility Expense, CY2024</v>
      </c>
      <c r="H192" s="73" t="s">
        <v>101</v>
      </c>
    </row>
    <row r="193" spans="1:8">
      <c r="A193" s="23"/>
      <c r="G193" s="24" t="s">
        <v>149</v>
      </c>
      <c r="H193" s="4"/>
    </row>
    <row r="194" spans="1:8">
      <c r="A194" s="23"/>
      <c r="B194" s="11" t="s">
        <v>103</v>
      </c>
      <c r="G194" s="24" t="s">
        <v>150</v>
      </c>
      <c r="H194" s="4"/>
    </row>
    <row r="195" spans="1:8">
      <c r="A195" s="23"/>
      <c r="G195" s="24" t="s">
        <v>151</v>
      </c>
      <c r="H195" s="4"/>
    </row>
    <row r="196" spans="1:8">
      <c r="A196" s="23"/>
      <c r="G196" s="24" t="s">
        <v>152</v>
      </c>
      <c r="H196" s="4"/>
    </row>
    <row r="197" spans="1:8">
      <c r="A197" s="23"/>
      <c r="G197" s="49" t="s">
        <v>153</v>
      </c>
      <c r="H197" s="54">
        <f>H193+H194+H195-H196</f>
        <v>0</v>
      </c>
    </row>
    <row r="198" spans="1:8">
      <c r="A198" s="23"/>
      <c r="H198" s="72"/>
    </row>
    <row r="199" spans="1:8">
      <c r="A199" s="23"/>
      <c r="G199" s="49" t="s">
        <v>154</v>
      </c>
      <c r="H199" s="54">
        <f>H140-H168+H189-H197</f>
        <v>0</v>
      </c>
    </row>
    <row r="200" spans="1:8">
      <c r="A200" s="23"/>
      <c r="H200" s="74"/>
    </row>
    <row r="201" spans="1:8" ht="17">
      <c r="A201" s="103" t="str">
        <f>"Employment at "&amp;C18</f>
        <v xml:space="preserve">Employment at </v>
      </c>
      <c r="B201" s="103"/>
      <c r="C201" s="103"/>
      <c r="D201" s="103"/>
      <c r="E201" s="103"/>
      <c r="F201" s="103"/>
      <c r="G201" s="103"/>
      <c r="H201" s="103"/>
    </row>
    <row r="202" spans="1:8" ht="17">
      <c r="A202" s="27"/>
      <c r="B202" s="27"/>
      <c r="C202" s="27"/>
      <c r="D202" s="27"/>
      <c r="E202" s="27"/>
      <c r="F202" s="27"/>
      <c r="G202" s="27"/>
      <c r="H202" s="27"/>
    </row>
    <row r="203" spans="1:8">
      <c r="A203" s="23" t="str">
        <f>"K. Employee Count Information as of December 31, "&amp;year</f>
        <v>K. Employee Count Information as of December 31, 2024</v>
      </c>
    </row>
    <row r="204" spans="1:8" ht="16">
      <c r="A204" s="23"/>
      <c r="C204" s="43" t="s">
        <v>155</v>
      </c>
      <c r="D204" s="56" t="s">
        <v>156</v>
      </c>
      <c r="E204" s="56" t="s">
        <v>157</v>
      </c>
      <c r="F204" s="56" t="s">
        <v>158</v>
      </c>
      <c r="G204" s="56" t="s">
        <v>159</v>
      </c>
    </row>
    <row r="205" spans="1:8">
      <c r="A205" s="23"/>
      <c r="B205" s="24" t="str">
        <f>G220&amp;"s as of Dec. 31, "&amp;year</f>
        <v>Associates as of Dec. 31, 2024</v>
      </c>
      <c r="C205" s="6"/>
      <c r="D205" s="7"/>
      <c r="E205" s="7"/>
      <c r="F205" s="7"/>
      <c r="G205" s="7"/>
    </row>
    <row r="206" spans="1:8">
      <c r="A206" s="23"/>
      <c r="B206" s="24" t="str">
        <f>G220&amp;"s Terminated &amp; Quit in "&amp;year</f>
        <v>Associates Terminated &amp; Quit in 2024</v>
      </c>
      <c r="C206" s="6"/>
      <c r="D206" s="75"/>
      <c r="E206" s="76"/>
      <c r="F206" s="76"/>
      <c r="G206" s="77"/>
    </row>
    <row r="207" spans="1:8">
      <c r="A207" s="23"/>
      <c r="B207" s="24" t="str">
        <f>G221&amp;"s as of Dec. 31, "&amp;year</f>
        <v>Lead Associates as of Dec. 31, 2024</v>
      </c>
      <c r="C207" s="6"/>
      <c r="D207" s="7"/>
      <c r="E207" s="7"/>
      <c r="F207" s="7"/>
      <c r="G207" s="7"/>
    </row>
    <row r="208" spans="1:8">
      <c r="A208" s="23"/>
      <c r="B208" s="24" t="str">
        <f>G221&amp;"s Terminated &amp; Quit in "&amp;year</f>
        <v>Lead Associates Terminated &amp; Quit in 2024</v>
      </c>
      <c r="C208" s="6"/>
      <c r="D208" s="75"/>
      <c r="E208" s="76"/>
      <c r="F208" s="76"/>
      <c r="G208" s="77"/>
    </row>
    <row r="209" spans="1:8">
      <c r="A209" s="23"/>
      <c r="B209" s="24" t="str">
        <f>G222&amp;"s as of Dec. 31, "&amp;year</f>
        <v>Assistant Managers as of Dec. 31, 2024</v>
      </c>
      <c r="C209" s="6"/>
      <c r="D209" s="7"/>
      <c r="E209" s="7"/>
      <c r="F209" s="7"/>
      <c r="G209" s="7"/>
    </row>
    <row r="210" spans="1:8">
      <c r="A210" s="23"/>
      <c r="B210" s="24" t="str">
        <f>G222&amp;"s Terminated &amp; Quit in "&amp;year</f>
        <v>Assistant Managers Terminated &amp; Quit in 2024</v>
      </c>
      <c r="C210" s="6"/>
      <c r="D210" s="75"/>
      <c r="E210" s="76"/>
      <c r="F210" s="76"/>
      <c r="G210" s="77"/>
    </row>
    <row r="211" spans="1:8">
      <c r="A211" s="23"/>
      <c r="B211" s="24" t="str">
        <f>G223&amp;"s as of Dec. 31, "&amp;year</f>
        <v>Managers as of Dec. 31, 2024</v>
      </c>
      <c r="C211" s="6"/>
      <c r="D211" s="7"/>
      <c r="E211" s="7"/>
      <c r="F211" s="7"/>
      <c r="G211" s="7"/>
    </row>
    <row r="212" spans="1:8">
      <c r="A212" s="23"/>
      <c r="B212" s="24" t="str">
        <f>G223&amp;"s Terminated &amp; Quit in "&amp;year</f>
        <v>Managers Terminated &amp; Quit in 2024</v>
      </c>
      <c r="C212" s="6"/>
      <c r="D212" s="75"/>
      <c r="E212" s="76"/>
      <c r="F212" s="76"/>
      <c r="G212" s="77"/>
    </row>
    <row r="213" spans="1:8">
      <c r="A213" s="23"/>
      <c r="B213" s="24" t="str">
        <f>G224&amp;"s as of Dec. 31, "&amp;year</f>
        <v xml:space="preserve"> Office, HQ &amp; Others as of Dec. 31, 2024</v>
      </c>
      <c r="C213" s="6"/>
      <c r="D213" s="7"/>
      <c r="E213" s="7"/>
      <c r="F213" s="7"/>
      <c r="G213" s="7"/>
    </row>
    <row r="214" spans="1:8">
      <c r="A214" s="23"/>
      <c r="B214" s="24" t="str">
        <f>G224&amp;"s Terminated &amp; Quit in "&amp;year</f>
        <v xml:space="preserve"> Office, HQ &amp; Others Terminated &amp; Quit in 2024</v>
      </c>
      <c r="C214" s="6"/>
      <c r="D214" s="75"/>
      <c r="E214" s="76"/>
      <c r="F214" s="76"/>
      <c r="G214" s="77"/>
    </row>
    <row r="215" spans="1:8" ht="16">
      <c r="A215" s="23"/>
      <c r="B215" s="49" t="str">
        <f>"Total Employee Count as of Dec. 31, "&amp;year</f>
        <v>Total Employee Count as of Dec. 31, 2024</v>
      </c>
      <c r="C215" s="78">
        <f>C205+C207+C209+C211+C213</f>
        <v>0</v>
      </c>
      <c r="D215" s="78">
        <f>D205+D207+D209+D211+D213</f>
        <v>0</v>
      </c>
      <c r="E215" s="78">
        <f>E205+E207+E209+E211+E213</f>
        <v>0</v>
      </c>
      <c r="F215" s="78">
        <f>F205+F207+F209+F211+F213</f>
        <v>0</v>
      </c>
      <c r="G215" s="78">
        <f>G205+G207+G209+G211+G213</f>
        <v>0</v>
      </c>
    </row>
    <row r="216" spans="1:8" ht="16">
      <c r="A216" s="23"/>
      <c r="B216" s="49" t="str">
        <f>"Total Employees Terminated &amp; Quit in "&amp;year</f>
        <v>Total Employees Terminated &amp; Quit in 2024</v>
      </c>
      <c r="C216" s="78">
        <f>C206+C208+C210+C212+C214</f>
        <v>0</v>
      </c>
      <c r="D216" s="78"/>
      <c r="E216" s="78"/>
      <c r="F216" s="78"/>
      <c r="G216" s="78"/>
    </row>
    <row r="217" spans="1:8">
      <c r="A217" s="23"/>
      <c r="B217" s="49"/>
      <c r="C217" s="45"/>
      <c r="D217" s="45"/>
    </row>
    <row r="218" spans="1:8">
      <c r="A218" s="23"/>
      <c r="B218" s="49"/>
      <c r="C218" s="45"/>
      <c r="D218" s="45"/>
    </row>
    <row r="219" spans="1:8" ht="16">
      <c r="A219" s="23" t="str">
        <f>"L. Labor Hours by Employee Type, CY"&amp;year</f>
        <v>L. Labor Hours by Employee Type, CY2024</v>
      </c>
      <c r="H219" s="43" t="s">
        <v>160</v>
      </c>
    </row>
    <row r="220" spans="1:8">
      <c r="A220" s="23"/>
      <c r="G220" s="24" t="s">
        <v>161</v>
      </c>
      <c r="H220" s="5"/>
    </row>
    <row r="221" spans="1:8">
      <c r="A221" s="23"/>
      <c r="G221" s="24" t="s">
        <v>162</v>
      </c>
      <c r="H221" s="5"/>
    </row>
    <row r="222" spans="1:8">
      <c r="A222" s="23"/>
      <c r="G222" s="24" t="s">
        <v>163</v>
      </c>
      <c r="H222" s="5"/>
    </row>
    <row r="223" spans="1:8">
      <c r="A223" s="23"/>
      <c r="G223" s="24" t="s">
        <v>164</v>
      </c>
      <c r="H223" s="5"/>
    </row>
    <row r="224" spans="1:8">
      <c r="A224" s="23"/>
      <c r="G224" s="24" t="s">
        <v>165</v>
      </c>
      <c r="H224" s="5"/>
    </row>
    <row r="225" spans="1:8">
      <c r="A225" s="23"/>
      <c r="G225" s="49" t="s">
        <v>166</v>
      </c>
      <c r="H225" s="53">
        <f>SUM(H220:H224)</f>
        <v>0</v>
      </c>
    </row>
    <row r="226" spans="1:8">
      <c r="A226" s="23"/>
      <c r="G226" s="49"/>
      <c r="H226" s="69"/>
    </row>
    <row r="227" spans="1:8">
      <c r="A227" s="23"/>
    </row>
    <row r="228" spans="1:8">
      <c r="A228" s="23" t="str">
        <f>"M. Employee Benefit Availability, CY"&amp;year</f>
        <v>M. Employee Benefit Availability, CY2024</v>
      </c>
      <c r="B228" s="49"/>
      <c r="C228" s="45"/>
    </row>
    <row r="229" spans="1:8">
      <c r="A229" s="23"/>
      <c r="B229" s="49"/>
      <c r="C229" s="79" t="s">
        <v>167</v>
      </c>
      <c r="D229" s="56" t="s">
        <v>168</v>
      </c>
      <c r="E229" s="56" t="s">
        <v>169</v>
      </c>
      <c r="F229" s="56" t="s">
        <v>170</v>
      </c>
      <c r="G229" s="56" t="s">
        <v>171</v>
      </c>
      <c r="H229" s="79" t="s">
        <v>172</v>
      </c>
    </row>
    <row r="230" spans="1:8">
      <c r="A230" s="23"/>
      <c r="B230" s="24" t="s">
        <v>161</v>
      </c>
      <c r="C230" s="5"/>
      <c r="D230" s="8"/>
      <c r="E230" s="5"/>
      <c r="F230" s="8"/>
      <c r="G230" s="5"/>
      <c r="H230" s="8"/>
    </row>
    <row r="231" spans="1:8">
      <c r="A231" s="23"/>
      <c r="B231" s="24" t="s">
        <v>162</v>
      </c>
      <c r="C231" s="5"/>
      <c r="D231" s="8"/>
      <c r="E231" s="5"/>
      <c r="F231" s="8"/>
      <c r="G231" s="5"/>
      <c r="H231" s="8"/>
    </row>
    <row r="232" spans="1:8">
      <c r="A232" s="23"/>
      <c r="B232" s="24" t="s">
        <v>163</v>
      </c>
      <c r="C232" s="5"/>
      <c r="D232" s="8"/>
      <c r="E232" s="5"/>
      <c r="F232" s="8"/>
      <c r="G232" s="5"/>
      <c r="H232" s="8"/>
    </row>
    <row r="233" spans="1:8">
      <c r="A233" s="23"/>
      <c r="B233" s="24" t="s">
        <v>164</v>
      </c>
      <c r="C233" s="5"/>
      <c r="D233" s="8"/>
      <c r="E233" s="5"/>
      <c r="F233" s="8"/>
      <c r="G233" s="5"/>
      <c r="H233" s="8"/>
    </row>
    <row r="234" spans="1:8">
      <c r="A234" s="23"/>
      <c r="B234" s="24" t="s">
        <v>165</v>
      </c>
      <c r="C234" s="5"/>
      <c r="D234" s="8"/>
      <c r="E234" s="5"/>
      <c r="F234" s="8"/>
      <c r="G234" s="5"/>
      <c r="H234" s="8"/>
    </row>
    <row r="235" spans="1:8">
      <c r="A235" s="23"/>
      <c r="B235" s="24"/>
      <c r="C235" s="45"/>
      <c r="D235" s="46"/>
      <c r="E235" s="45"/>
      <c r="F235" s="46"/>
      <c r="G235" s="45"/>
      <c r="H235" s="46"/>
    </row>
    <row r="236" spans="1:8">
      <c r="A236" s="23"/>
      <c r="B236" s="24"/>
      <c r="C236" s="45"/>
      <c r="D236" s="46"/>
      <c r="E236" s="45"/>
      <c r="F236" s="46"/>
      <c r="G236" s="45"/>
      <c r="H236" s="46"/>
    </row>
    <row r="237" spans="1:8" ht="17">
      <c r="A237" s="103" t="s">
        <v>18</v>
      </c>
      <c r="B237" s="103"/>
      <c r="C237" s="103"/>
      <c r="D237" s="103"/>
      <c r="E237" s="103"/>
      <c r="F237" s="103"/>
      <c r="G237" s="103"/>
      <c r="H237" s="103"/>
    </row>
    <row r="238" spans="1:8" ht="17">
      <c r="A238" s="27"/>
      <c r="B238" s="27"/>
      <c r="C238" s="27"/>
      <c r="D238" s="27"/>
      <c r="E238" s="27"/>
      <c r="F238" s="27"/>
      <c r="G238" s="27"/>
      <c r="H238" s="28"/>
    </row>
    <row r="239" spans="1:8">
      <c r="A239" s="23" t="str">
        <f ca="1">"Respondent's Comments: "&amp;MID(CELL("filename",A1),FIND("]",CELL("filename",A1))+1,256)</f>
        <v>Respondent's Comments: Store 1</v>
      </c>
    </row>
    <row r="240" spans="1:8">
      <c r="B240" s="105"/>
      <c r="C240" s="106"/>
      <c r="D240" s="106"/>
      <c r="E240" s="106"/>
      <c r="F240" s="106"/>
      <c r="G240" s="106"/>
      <c r="H240" s="107"/>
    </row>
    <row r="241" spans="1:8">
      <c r="B241" s="108"/>
      <c r="C241" s="109"/>
      <c r="D241" s="109"/>
      <c r="E241" s="109"/>
      <c r="F241" s="109"/>
      <c r="G241" s="109"/>
      <c r="H241" s="110"/>
    </row>
    <row r="242" spans="1:8">
      <c r="B242" s="108"/>
      <c r="C242" s="109"/>
      <c r="D242" s="109"/>
      <c r="E242" s="109"/>
      <c r="F242" s="109"/>
      <c r="G242" s="109"/>
      <c r="H242" s="110"/>
    </row>
    <row r="243" spans="1:8">
      <c r="B243" s="108"/>
      <c r="C243" s="109"/>
      <c r="D243" s="109"/>
      <c r="E243" s="109"/>
      <c r="F243" s="109"/>
      <c r="G243" s="109"/>
      <c r="H243" s="110"/>
    </row>
    <row r="244" spans="1:8">
      <c r="B244" s="108"/>
      <c r="C244" s="109"/>
      <c r="D244" s="109"/>
      <c r="E244" s="109"/>
      <c r="F244" s="109"/>
      <c r="G244" s="109"/>
      <c r="H244" s="110"/>
    </row>
    <row r="245" spans="1:8">
      <c r="B245" s="108"/>
      <c r="C245" s="109"/>
      <c r="D245" s="109"/>
      <c r="E245" s="109"/>
      <c r="F245" s="109"/>
      <c r="G245" s="109"/>
      <c r="H245" s="110"/>
    </row>
    <row r="246" spans="1:8">
      <c r="B246" s="108"/>
      <c r="C246" s="109"/>
      <c r="D246" s="109"/>
      <c r="E246" s="109"/>
      <c r="F246" s="109"/>
      <c r="G246" s="109"/>
      <c r="H246" s="110"/>
    </row>
    <row r="247" spans="1:8">
      <c r="B247" s="108"/>
      <c r="C247" s="109"/>
      <c r="D247" s="109"/>
      <c r="E247" s="109"/>
      <c r="F247" s="109"/>
      <c r="G247" s="109"/>
      <c r="H247" s="110"/>
    </row>
    <row r="248" spans="1:8">
      <c r="B248" s="111"/>
      <c r="C248" s="112"/>
      <c r="D248" s="112"/>
      <c r="E248" s="112"/>
      <c r="F248" s="112"/>
      <c r="G248" s="112"/>
      <c r="H248" s="113"/>
    </row>
    <row r="249" spans="1:8">
      <c r="A249" s="23"/>
    </row>
    <row r="250" spans="1:8">
      <c r="A250" s="95" t="s">
        <v>260</v>
      </c>
      <c r="B250" s="31"/>
      <c r="C250" s="31"/>
      <c r="D250" s="31"/>
      <c r="E250" s="31"/>
      <c r="F250" s="31"/>
      <c r="G250" s="31"/>
      <c r="H250" s="32" t="str">
        <f ca="1">"end "&amp;MID(CELL("filename",A1),FIND("]",CELL("filename",A1))+1,256)</f>
        <v>end Store 1</v>
      </c>
    </row>
    <row r="251" spans="1:8">
      <c r="A251" s="23"/>
    </row>
    <row r="252" spans="1:8">
      <c r="A252" s="23"/>
    </row>
    <row r="253" spans="1:8">
      <c r="A253" s="23"/>
    </row>
    <row r="254" spans="1:8">
      <c r="A254" s="23"/>
    </row>
    <row r="255" spans="1:8">
      <c r="A255" s="23"/>
    </row>
    <row r="256" spans="1:8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  <row r="426" spans="1:1">
      <c r="A426" s="23"/>
    </row>
    <row r="427" spans="1:1">
      <c r="A427" s="23"/>
    </row>
    <row r="428" spans="1:1">
      <c r="A428" s="23"/>
    </row>
    <row r="429" spans="1:1">
      <c r="A429" s="23"/>
    </row>
    <row r="430" spans="1:1">
      <c r="A430" s="23"/>
    </row>
    <row r="431" spans="1:1">
      <c r="A431" s="23"/>
    </row>
    <row r="432" spans="1:1">
      <c r="A432" s="23"/>
    </row>
    <row r="433" spans="1:1">
      <c r="A433" s="23"/>
    </row>
    <row r="434" spans="1:1">
      <c r="A434" s="23"/>
    </row>
    <row r="435" spans="1:1">
      <c r="A435" s="23"/>
    </row>
    <row r="436" spans="1:1">
      <c r="A436" s="23"/>
    </row>
    <row r="437" spans="1:1">
      <c r="A437" s="23"/>
    </row>
    <row r="438" spans="1:1">
      <c r="A438" s="23"/>
    </row>
    <row r="439" spans="1:1">
      <c r="A439" s="23"/>
    </row>
    <row r="440" spans="1:1">
      <c r="A440" s="23"/>
    </row>
    <row r="441" spans="1:1">
      <c r="A441" s="23"/>
    </row>
    <row r="442" spans="1:1">
      <c r="A442" s="23"/>
    </row>
    <row r="443" spans="1:1">
      <c r="A443" s="23"/>
    </row>
    <row r="444" spans="1:1">
      <c r="A444" s="23"/>
    </row>
    <row r="445" spans="1:1">
      <c r="A445" s="23"/>
    </row>
    <row r="446" spans="1:1">
      <c r="A446" s="23"/>
    </row>
    <row r="447" spans="1:1">
      <c r="A447" s="23"/>
    </row>
    <row r="448" spans="1:1">
      <c r="A448" s="23"/>
    </row>
  </sheetData>
  <sheetProtection sheet="1" selectLockedCells="1"/>
  <mergeCells count="24">
    <mergeCell ref="B240:H248"/>
    <mergeCell ref="F94:G94"/>
    <mergeCell ref="F111:G111"/>
    <mergeCell ref="A134:H134"/>
    <mergeCell ref="A135:H135"/>
    <mergeCell ref="A201:H201"/>
    <mergeCell ref="A237:H237"/>
    <mergeCell ref="F80:G80"/>
    <mergeCell ref="C21:G21"/>
    <mergeCell ref="C22:G22"/>
    <mergeCell ref="D57:E57"/>
    <mergeCell ref="D58:E58"/>
    <mergeCell ref="D59:E59"/>
    <mergeCell ref="D60:E60"/>
    <mergeCell ref="D61:E61"/>
    <mergeCell ref="F62:H62"/>
    <mergeCell ref="A65:H65"/>
    <mergeCell ref="F66:G66"/>
    <mergeCell ref="C20:G20"/>
    <mergeCell ref="A5:I5"/>
    <mergeCell ref="A15:H15"/>
    <mergeCell ref="F17:G17"/>
    <mergeCell ref="C18:G18"/>
    <mergeCell ref="C19:G19"/>
  </mergeCells>
  <phoneticPr fontId="21" type="noConversion"/>
  <conditionalFormatting sqref="C24:C26">
    <cfRule type="containsText" dxfId="40" priority="4" operator="containsText" text="Y/N/DK">
      <formula>NOT(ISERROR(SEARCH("Y/N/DK",C24)))</formula>
    </cfRule>
  </conditionalFormatting>
  <conditionalFormatting sqref="C28">
    <cfRule type="containsText" dxfId="39" priority="5" operator="containsText" text="Y/N/DK">
      <formula>NOT(ISERROR(SEARCH("Y/N/DK",C28)))</formula>
    </cfRule>
  </conditionalFormatting>
  <conditionalFormatting sqref="C31:C33">
    <cfRule type="containsText" dxfId="38" priority="1" operator="containsText" text="Y/N/DK">
      <formula>NOT(ISERROR(SEARCH("Y/N/DK",C31)))</formula>
    </cfRule>
  </conditionalFormatting>
  <conditionalFormatting sqref="C36:C41 C43:C54">
    <cfRule type="containsText" dxfId="37" priority="2" operator="containsText" text="Y/N/DK">
      <formula>NOT(ISERROR(SEARCH("Y/N/DK",C36)))</formula>
    </cfRule>
  </conditionalFormatting>
  <conditionalFormatting sqref="F42:F63">
    <cfRule type="containsText" dxfId="36" priority="6" operator="containsText" text="Y/N/DK">
      <formula>NOT(ISERROR(SEARCH("Y/N/DK",F42)))</formula>
    </cfRule>
  </conditionalFormatting>
  <pageMargins left="0.7" right="0.7" top="0.75" bottom="0.75" header="0.3" footer="0.3"/>
  <pageSetup scale="80" fitToHeight="0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448"/>
  <sheetViews>
    <sheetView showGridLines="0" workbookViewId="0">
      <selection activeCell="C28" sqref="C28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0" width="14.33203125" style="11" customWidth="1"/>
    <col min="11" max="16384" width="10.83203125" style="11"/>
  </cols>
  <sheetData>
    <row r="1" spans="1:9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 customFormat="1" ht="16">
      <c r="A4" s="14"/>
      <c r="B4" s="11"/>
      <c r="C4" s="11"/>
      <c r="D4" s="11"/>
      <c r="E4" s="11"/>
      <c r="F4" s="11"/>
      <c r="G4" s="11"/>
      <c r="H4" s="11"/>
    </row>
    <row r="5" spans="1:9" customFormat="1" ht="24">
      <c r="A5" s="102" t="str">
        <f ca="1">MID(CELL("filename",A1),FIND("]",CELL("filename",A1))+1,256)</f>
        <v>Store 2</v>
      </c>
      <c r="B5" s="102"/>
      <c r="C5" s="102"/>
      <c r="D5" s="102"/>
      <c r="E5" s="102"/>
      <c r="F5" s="102"/>
      <c r="G5" s="102"/>
      <c r="H5" s="102"/>
      <c r="I5" s="102"/>
    </row>
    <row r="6" spans="1:9" customFormat="1" ht="16">
      <c r="A6" s="14"/>
      <c r="B6" s="11"/>
      <c r="C6" s="11"/>
      <c r="D6" s="11"/>
      <c r="E6" s="11"/>
      <c r="F6" s="11"/>
      <c r="G6" s="11"/>
      <c r="H6" s="11"/>
    </row>
    <row r="7" spans="1:9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 customFormat="1" ht="16">
      <c r="A10" s="15"/>
      <c r="B10" s="15"/>
      <c r="C10" s="11"/>
      <c r="D10" s="11"/>
      <c r="E10" s="11"/>
      <c r="F10" s="11"/>
      <c r="G10" s="11"/>
      <c r="H10" s="11"/>
    </row>
    <row r="11" spans="1:9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 customFormat="1" ht="16">
      <c r="A14" s="17"/>
      <c r="B14" s="11"/>
      <c r="C14" s="11"/>
      <c r="D14" s="11"/>
      <c r="E14" s="11"/>
      <c r="F14" s="11"/>
      <c r="G14" s="11"/>
      <c r="H14" s="11"/>
    </row>
    <row r="15" spans="1:9" customFormat="1" ht="17">
      <c r="A15" s="103" t="s">
        <v>39</v>
      </c>
      <c r="B15" s="103"/>
      <c r="C15" s="103"/>
      <c r="D15" s="103"/>
      <c r="E15" s="103"/>
      <c r="F15" s="103"/>
      <c r="G15" s="103"/>
      <c r="H15" s="103"/>
    </row>
    <row r="16" spans="1:9" customFormat="1" ht="16"/>
    <row r="17" spans="1:7">
      <c r="A17" s="23" t="str">
        <f ca="1">MID(CELL("filename",A1),FIND("]",CELL("filename",A1))+1,256)&amp;" attributes as of December 31, "&amp;year</f>
        <v>Store 2 attributes as of December 31, 2024</v>
      </c>
      <c r="F17" s="119"/>
      <c r="G17" s="119"/>
    </row>
    <row r="18" spans="1:7" ht="16">
      <c r="A18" s="23"/>
      <c r="B18" s="24" t="str">
        <f ca="1">"Name of "&amp;MID(CELL("filename",A1),FIND("]",CELL("filename",A1))+1,256)</f>
        <v>Name of Store 2</v>
      </c>
      <c r="C18" s="114"/>
      <c r="D18" s="115"/>
      <c r="E18" s="115"/>
      <c r="F18" s="115"/>
      <c r="G18" s="116"/>
    </row>
    <row r="19" spans="1:7">
      <c r="A19" s="23"/>
      <c r="B19" s="24" t="s">
        <v>40</v>
      </c>
      <c r="C19" s="99"/>
      <c r="D19" s="100"/>
      <c r="E19" s="100"/>
      <c r="F19" s="100"/>
      <c r="G19" s="101"/>
    </row>
    <row r="20" spans="1:7">
      <c r="A20" s="23"/>
      <c r="B20" s="24" t="s">
        <v>41</v>
      </c>
      <c r="C20" s="99"/>
      <c r="D20" s="100"/>
      <c r="E20" s="100"/>
      <c r="F20" s="100"/>
      <c r="G20" s="101"/>
    </row>
    <row r="21" spans="1:7">
      <c r="A21" s="23"/>
      <c r="B21" s="24" t="s">
        <v>42</v>
      </c>
      <c r="C21" s="99"/>
      <c r="D21" s="100"/>
      <c r="E21" s="100"/>
      <c r="F21" s="100"/>
      <c r="G21" s="101"/>
    </row>
    <row r="22" spans="1:7">
      <c r="A22" s="23"/>
      <c r="B22" s="24" t="s">
        <v>43</v>
      </c>
      <c r="C22" s="99"/>
      <c r="D22" s="100"/>
      <c r="E22" s="100"/>
      <c r="F22" s="100"/>
      <c r="G22" s="101"/>
    </row>
    <row r="23" spans="1:7">
      <c r="A23" s="23"/>
      <c r="F23" s="43"/>
      <c r="G23" s="43"/>
    </row>
    <row r="24" spans="1:7" ht="16">
      <c r="A24" s="23"/>
      <c r="B24" s="90" t="str">
        <f>"Was the store new in "&amp;year&amp;"?"</f>
        <v>Was the store new in 2024?</v>
      </c>
      <c r="C24" s="38"/>
      <c r="D24" s="93" t="s">
        <v>258</v>
      </c>
    </row>
    <row r="25" spans="1:7" ht="16">
      <c r="A25" s="23"/>
      <c r="B25" s="91" t="str">
        <f>"If YES, how many operating months in "&amp;year&amp;"?"</f>
        <v>If YES, how many operating months in 2024?</v>
      </c>
      <c r="C25" s="38"/>
      <c r="D25" s="96" t="s">
        <v>262</v>
      </c>
    </row>
    <row r="26" spans="1:7" ht="16">
      <c r="A26" s="23"/>
      <c r="B26" s="91" t="str">
        <f>"If NO, how many years operating by yearend "&amp;year&amp;"?"</f>
        <v>If NO, how many years operating by yearend 2024?</v>
      </c>
      <c r="C26" s="38"/>
      <c r="D26" s="96" t="s">
        <v>263</v>
      </c>
    </row>
    <row r="27" spans="1:7">
      <c r="A27" s="23"/>
      <c r="B27" s="24"/>
      <c r="C27" s="43"/>
      <c r="D27" s="43"/>
    </row>
    <row r="28" spans="1:7" ht="16">
      <c r="A28" s="23"/>
      <c r="B28" s="90" t="s">
        <v>45</v>
      </c>
      <c r="C28" s="80"/>
      <c r="D28" s="98" t="s">
        <v>266</v>
      </c>
    </row>
    <row r="29" spans="1:7">
      <c r="A29" s="23"/>
      <c r="B29" s="24"/>
      <c r="C29" s="43"/>
      <c r="D29" s="44"/>
    </row>
    <row r="30" spans="1:7">
      <c r="A30" s="23"/>
      <c r="B30" s="90" t="s">
        <v>233</v>
      </c>
      <c r="C30" s="43"/>
      <c r="D30" s="44"/>
    </row>
    <row r="31" spans="1:7" ht="16">
      <c r="A31" s="23"/>
      <c r="B31" s="24" t="s">
        <v>234</v>
      </c>
      <c r="C31" s="80"/>
      <c r="D31" s="44" t="s">
        <v>26</v>
      </c>
    </row>
    <row r="32" spans="1:7" ht="16">
      <c r="A32" s="23"/>
      <c r="B32" s="24" t="s">
        <v>235</v>
      </c>
      <c r="C32" s="80"/>
      <c r="D32" s="44" t="s">
        <v>26</v>
      </c>
    </row>
    <row r="33" spans="1:8" ht="16">
      <c r="A33" s="23"/>
      <c r="B33" s="24" t="s">
        <v>236</v>
      </c>
      <c r="C33" s="80"/>
      <c r="D33" s="44" t="s">
        <v>26</v>
      </c>
    </row>
    <row r="34" spans="1:8">
      <c r="A34" s="23"/>
      <c r="B34" s="24"/>
      <c r="C34" s="44"/>
      <c r="D34" s="44"/>
    </row>
    <row r="35" spans="1:8">
      <c r="A35" s="23"/>
      <c r="B35" s="90" t="str">
        <f>"In "&amp;year&amp;" did this store have..."</f>
        <v>In 2024 did this store have...</v>
      </c>
      <c r="C35" s="44"/>
      <c r="D35" s="44"/>
    </row>
    <row r="36" spans="1:8" ht="16">
      <c r="A36" s="23"/>
      <c r="B36" s="24" t="s">
        <v>231</v>
      </c>
      <c r="C36" s="80"/>
      <c r="D36" s="44" t="s">
        <v>26</v>
      </c>
      <c r="H36" s="47"/>
    </row>
    <row r="37" spans="1:8" ht="16">
      <c r="A37" s="23"/>
      <c r="B37" s="24" t="s">
        <v>232</v>
      </c>
      <c r="C37" s="80"/>
      <c r="D37" s="44" t="s">
        <v>26</v>
      </c>
      <c r="H37" s="47"/>
    </row>
    <row r="38" spans="1:8" ht="16">
      <c r="A38" s="23"/>
      <c r="B38" s="24" t="s">
        <v>227</v>
      </c>
      <c r="C38" s="38"/>
      <c r="D38" s="93" t="s">
        <v>21</v>
      </c>
    </row>
    <row r="39" spans="1:8" ht="16">
      <c r="A39" s="23"/>
      <c r="B39" s="24" t="s">
        <v>228</v>
      </c>
      <c r="C39" s="38"/>
      <c r="D39" s="93" t="s">
        <v>21</v>
      </c>
    </row>
    <row r="40" spans="1:8" ht="16">
      <c r="A40" s="23"/>
      <c r="B40" s="24" t="s">
        <v>229</v>
      </c>
      <c r="C40" s="38"/>
      <c r="D40" s="93" t="s">
        <v>21</v>
      </c>
    </row>
    <row r="41" spans="1:8" ht="16">
      <c r="A41" s="23"/>
      <c r="B41" s="24" t="s">
        <v>230</v>
      </c>
      <c r="C41" s="38"/>
      <c r="D41" s="93" t="s">
        <v>21</v>
      </c>
    </row>
    <row r="42" spans="1:8" ht="16">
      <c r="A42" s="23"/>
      <c r="D42" s="93"/>
      <c r="E42" s="24"/>
      <c r="F42" s="37"/>
      <c r="G42" s="44"/>
      <c r="H42" s="47"/>
    </row>
    <row r="43" spans="1:8" ht="16">
      <c r="A43" s="23"/>
      <c r="B43" s="24" t="s">
        <v>245</v>
      </c>
      <c r="C43" s="38"/>
      <c r="D43" s="93" t="s">
        <v>21</v>
      </c>
      <c r="E43" s="24"/>
      <c r="F43" s="37"/>
      <c r="G43" s="37"/>
      <c r="H43" s="37"/>
    </row>
    <row r="44" spans="1:8" ht="16">
      <c r="A44" s="23"/>
      <c r="B44" s="91" t="s">
        <v>238</v>
      </c>
      <c r="C44" s="38"/>
      <c r="D44" s="93" t="s">
        <v>21</v>
      </c>
      <c r="E44" s="24"/>
      <c r="F44" s="37"/>
      <c r="G44" s="37"/>
      <c r="H44" s="37"/>
    </row>
    <row r="45" spans="1:8" ht="16">
      <c r="A45" s="23"/>
      <c r="B45" s="91" t="s">
        <v>239</v>
      </c>
      <c r="C45" s="38"/>
      <c r="D45" s="93" t="s">
        <v>21</v>
      </c>
      <c r="E45" s="24"/>
      <c r="F45" s="37"/>
      <c r="G45" s="37"/>
      <c r="H45" s="37"/>
    </row>
    <row r="46" spans="1:8" ht="16">
      <c r="A46" s="23"/>
      <c r="B46" s="91" t="s">
        <v>240</v>
      </c>
      <c r="C46" s="38"/>
      <c r="D46" s="93" t="s">
        <v>21</v>
      </c>
      <c r="E46" s="24"/>
      <c r="F46" s="37"/>
      <c r="G46" s="37"/>
      <c r="H46" s="37"/>
    </row>
    <row r="47" spans="1:8" ht="16">
      <c r="A47" s="23"/>
      <c r="B47" s="91" t="s">
        <v>246</v>
      </c>
      <c r="C47" s="38"/>
      <c r="D47" s="93" t="s">
        <v>21</v>
      </c>
      <c r="E47" s="24"/>
      <c r="F47" s="37"/>
      <c r="G47" s="37"/>
      <c r="H47" s="37"/>
    </row>
    <row r="48" spans="1:8" ht="16">
      <c r="A48" s="23"/>
      <c r="B48" s="91" t="s">
        <v>241</v>
      </c>
      <c r="C48" s="38"/>
      <c r="D48" s="93" t="s">
        <v>21</v>
      </c>
      <c r="E48" s="24"/>
      <c r="F48" s="37"/>
      <c r="G48" s="37"/>
      <c r="H48" s="37"/>
    </row>
    <row r="49" spans="1:8" ht="16">
      <c r="A49" s="23"/>
      <c r="B49" s="91" t="s">
        <v>242</v>
      </c>
      <c r="C49" s="38"/>
      <c r="D49" s="93" t="s">
        <v>21</v>
      </c>
      <c r="E49" s="24"/>
      <c r="F49" s="37"/>
      <c r="G49" s="37"/>
      <c r="H49" s="37"/>
    </row>
    <row r="50" spans="1:8" ht="16">
      <c r="A50" s="23"/>
      <c r="B50" s="91" t="s">
        <v>243</v>
      </c>
      <c r="C50" s="38"/>
      <c r="D50" s="93" t="s">
        <v>21</v>
      </c>
      <c r="E50" s="24"/>
      <c r="F50" s="37"/>
      <c r="G50" s="37"/>
      <c r="H50" s="37"/>
    </row>
    <row r="51" spans="1:8" ht="16">
      <c r="A51" s="23"/>
      <c r="B51" s="91" t="s">
        <v>244</v>
      </c>
      <c r="C51" s="38"/>
      <c r="D51" s="93" t="s">
        <v>21</v>
      </c>
      <c r="E51" s="24"/>
      <c r="F51" s="37"/>
      <c r="G51" s="37"/>
      <c r="H51" s="37"/>
    </row>
    <row r="52" spans="1:8" ht="16">
      <c r="A52" s="23"/>
      <c r="B52" s="91" t="s">
        <v>247</v>
      </c>
      <c r="C52" s="38"/>
      <c r="D52" s="93" t="s">
        <v>21</v>
      </c>
      <c r="E52" s="24"/>
      <c r="F52" s="37"/>
      <c r="G52" s="37"/>
      <c r="H52" s="37"/>
    </row>
    <row r="53" spans="1:8" ht="16">
      <c r="A53" s="23"/>
      <c r="B53" s="91" t="s">
        <v>248</v>
      </c>
      <c r="C53" s="38"/>
      <c r="D53" s="93" t="s">
        <v>21</v>
      </c>
      <c r="E53" s="24"/>
      <c r="F53" s="37"/>
      <c r="G53" s="37"/>
      <c r="H53" s="37"/>
    </row>
    <row r="54" spans="1:8" ht="16">
      <c r="A54" s="23"/>
      <c r="B54" s="91" t="s">
        <v>249</v>
      </c>
      <c r="C54" s="38"/>
      <c r="D54" s="93" t="s">
        <v>21</v>
      </c>
      <c r="E54" s="24"/>
      <c r="F54" s="37"/>
      <c r="G54" s="37"/>
      <c r="H54" s="37"/>
    </row>
    <row r="55" spans="1:8" ht="16">
      <c r="A55" s="23"/>
      <c r="B55" s="10"/>
      <c r="C55" s="24"/>
      <c r="D55" s="24"/>
      <c r="E55" s="24"/>
      <c r="F55" s="37"/>
      <c r="G55" s="37"/>
      <c r="H55" s="37"/>
    </row>
    <row r="56" spans="1:8" ht="16">
      <c r="A56" s="23"/>
      <c r="B56" s="90" t="s">
        <v>46</v>
      </c>
      <c r="C56" s="46"/>
      <c r="D56" s="46"/>
      <c r="E56" s="24"/>
      <c r="F56" s="37"/>
      <c r="G56" s="44"/>
      <c r="H56" s="47"/>
    </row>
    <row r="57" spans="1:8" ht="16">
      <c r="A57" s="23"/>
      <c r="B57" s="48" t="s">
        <v>237</v>
      </c>
      <c r="C57" s="8"/>
      <c r="D57" s="120" t="s">
        <v>47</v>
      </c>
      <c r="E57" s="120"/>
      <c r="F57" s="37"/>
      <c r="G57" s="44"/>
      <c r="H57" s="47"/>
    </row>
    <row r="58" spans="1:8" ht="16">
      <c r="A58" s="23"/>
      <c r="C58" s="8"/>
      <c r="D58" s="120" t="s">
        <v>48</v>
      </c>
      <c r="E58" s="120"/>
      <c r="F58" s="37"/>
      <c r="G58" s="44"/>
      <c r="H58" s="47"/>
    </row>
    <row r="59" spans="1:8" ht="16">
      <c r="A59" s="23"/>
      <c r="B59" s="10"/>
      <c r="C59" s="8"/>
      <c r="D59" s="120" t="s">
        <v>49</v>
      </c>
      <c r="E59" s="120"/>
      <c r="F59" s="37"/>
      <c r="G59" s="44"/>
      <c r="H59" s="47"/>
    </row>
    <row r="60" spans="1:8" ht="16">
      <c r="A60" s="23"/>
      <c r="B60" s="10"/>
      <c r="C60" s="8"/>
      <c r="D60" s="120" t="s">
        <v>50</v>
      </c>
      <c r="E60" s="120"/>
      <c r="F60" s="37"/>
      <c r="G60" s="44"/>
      <c r="H60" s="47"/>
    </row>
    <row r="61" spans="1:8" ht="16">
      <c r="A61" s="23"/>
      <c r="B61" s="10"/>
      <c r="C61" s="8"/>
      <c r="D61" s="120" t="s">
        <v>51</v>
      </c>
      <c r="E61" s="120"/>
      <c r="F61" s="37"/>
      <c r="G61" s="44"/>
      <c r="H61" s="47"/>
    </row>
    <row r="62" spans="1:8" ht="16">
      <c r="A62" s="23"/>
      <c r="B62" s="10"/>
      <c r="C62" s="8"/>
      <c r="D62" s="26" t="s">
        <v>92</v>
      </c>
      <c r="E62" s="24" t="s">
        <v>221</v>
      </c>
      <c r="F62" s="114"/>
      <c r="G62" s="115"/>
      <c r="H62" s="116"/>
    </row>
    <row r="63" spans="1:8" ht="16">
      <c r="A63" s="23"/>
      <c r="B63" s="10"/>
      <c r="C63" s="24"/>
      <c r="D63" s="24"/>
      <c r="E63" s="24"/>
      <c r="F63" s="37"/>
      <c r="G63" s="37"/>
      <c r="H63" s="37"/>
    </row>
    <row r="64" spans="1:8">
      <c r="A64" s="23"/>
    </row>
    <row r="65" spans="1:8" ht="17">
      <c r="A65" s="103" t="str">
        <f>" Retail Activity at "&amp;C18</f>
        <v xml:space="preserve"> Retail Activity at </v>
      </c>
      <c r="B65" s="103"/>
      <c r="C65" s="103"/>
      <c r="D65" s="103"/>
      <c r="E65" s="103"/>
      <c r="F65" s="103"/>
      <c r="G65" s="103"/>
      <c r="H65" s="103"/>
    </row>
    <row r="66" spans="1:8">
      <c r="A66" s="23" t="str">
        <f>"A. Retail Motor Fuels Sales, CY"&amp;year</f>
        <v>A. Retail Motor Fuels Sales, CY2024</v>
      </c>
      <c r="F66" s="119"/>
      <c r="G66" s="119"/>
    </row>
    <row r="67" spans="1:8" ht="16">
      <c r="A67" s="23"/>
      <c r="C67" s="49" t="s">
        <v>52</v>
      </c>
      <c r="D67" s="50" t="s">
        <v>53</v>
      </c>
      <c r="E67" s="50" t="s">
        <v>54</v>
      </c>
      <c r="F67" s="51" t="s">
        <v>55</v>
      </c>
      <c r="G67" s="51" t="s">
        <v>56</v>
      </c>
      <c r="H67" s="43" t="s">
        <v>57</v>
      </c>
    </row>
    <row r="68" spans="1:8">
      <c r="A68" s="23"/>
      <c r="C68" s="24" t="s">
        <v>58</v>
      </c>
      <c r="D68" s="1"/>
      <c r="E68" s="2"/>
      <c r="F68" s="3"/>
      <c r="G68" s="4"/>
      <c r="H68" s="52">
        <f t="shared" ref="H68:H74" si="0">E68-F68+G68</f>
        <v>0</v>
      </c>
    </row>
    <row r="69" spans="1:8">
      <c r="A69" s="23"/>
      <c r="C69" s="24" t="s">
        <v>59</v>
      </c>
      <c r="D69" s="1"/>
      <c r="E69" s="2"/>
      <c r="F69" s="3"/>
      <c r="G69" s="4"/>
      <c r="H69" s="52">
        <f t="shared" si="0"/>
        <v>0</v>
      </c>
    </row>
    <row r="70" spans="1:8">
      <c r="A70" s="23"/>
      <c r="C70" s="24" t="s">
        <v>60</v>
      </c>
      <c r="D70" s="1"/>
      <c r="E70" s="2"/>
      <c r="F70" s="3"/>
      <c r="G70" s="4"/>
      <c r="H70" s="52">
        <f t="shared" si="0"/>
        <v>0</v>
      </c>
    </row>
    <row r="71" spans="1:8">
      <c r="A71" s="23"/>
      <c r="C71" s="24" t="s">
        <v>61</v>
      </c>
      <c r="D71" s="1"/>
      <c r="E71" s="2"/>
      <c r="F71" s="3"/>
      <c r="G71" s="4"/>
      <c r="H71" s="52">
        <f t="shared" si="0"/>
        <v>0</v>
      </c>
    </row>
    <row r="72" spans="1:8">
      <c r="A72" s="23"/>
      <c r="C72" s="24" t="s">
        <v>261</v>
      </c>
      <c r="D72" s="1"/>
      <c r="E72" s="2"/>
      <c r="F72" s="3"/>
      <c r="G72" s="4"/>
      <c r="H72" s="52">
        <f t="shared" si="0"/>
        <v>0</v>
      </c>
    </row>
    <row r="73" spans="1:8">
      <c r="A73" s="23"/>
      <c r="C73" s="24" t="s">
        <v>62</v>
      </c>
      <c r="D73" s="1"/>
      <c r="E73" s="2"/>
      <c r="F73" s="3"/>
      <c r="G73" s="4"/>
      <c r="H73" s="52">
        <f t="shared" si="0"/>
        <v>0</v>
      </c>
    </row>
    <row r="74" spans="1:8" s="29" customFormat="1">
      <c r="A74" s="23"/>
      <c r="C74" s="24" t="s">
        <v>63</v>
      </c>
      <c r="D74" s="1"/>
      <c r="E74" s="2"/>
      <c r="F74" s="3"/>
      <c r="G74" s="4"/>
      <c r="H74" s="52">
        <f t="shared" si="0"/>
        <v>0</v>
      </c>
    </row>
    <row r="75" spans="1:8">
      <c r="A75" s="23"/>
      <c r="C75" s="49" t="s">
        <v>64</v>
      </c>
      <c r="D75" s="53">
        <f>SUM(D68:D74)</f>
        <v>0</v>
      </c>
      <c r="E75" s="54">
        <f>SUM(E68:E74)</f>
        <v>0</v>
      </c>
      <c r="F75" s="54">
        <f>SUM(F68:F74)</f>
        <v>0</v>
      </c>
      <c r="G75" s="54">
        <f>SUM(G68:G74)</f>
        <v>0</v>
      </c>
      <c r="H75" s="55">
        <f>SUM(H68:H74)</f>
        <v>0</v>
      </c>
    </row>
    <row r="76" spans="1:8">
      <c r="A76" s="23"/>
    </row>
    <row r="77" spans="1:8">
      <c r="A77" s="23"/>
    </row>
    <row r="78" spans="1:8">
      <c r="A78" s="23"/>
    </row>
    <row r="79" spans="1:8">
      <c r="A79" s="23"/>
    </row>
    <row r="80" spans="1:8">
      <c r="A80" s="23" t="str">
        <f>"B. Tobacco Merchandise, CY"&amp;year</f>
        <v>B. Tobacco Merchandise, CY2024</v>
      </c>
      <c r="F80" s="119"/>
      <c r="G80" s="119"/>
    </row>
    <row r="81" spans="1:8" ht="16">
      <c r="A81" s="23"/>
      <c r="E81" s="56" t="s">
        <v>54</v>
      </c>
      <c r="F81" s="43" t="s">
        <v>65</v>
      </c>
      <c r="G81" s="43"/>
      <c r="H81" s="56" t="s">
        <v>57</v>
      </c>
    </row>
    <row r="82" spans="1:8" ht="16">
      <c r="A82" s="23"/>
      <c r="B82" s="49" t="s">
        <v>52</v>
      </c>
      <c r="C82" s="57" t="s">
        <v>66</v>
      </c>
      <c r="D82" s="57" t="s">
        <v>67</v>
      </c>
      <c r="E82" s="58" t="s">
        <v>68</v>
      </c>
      <c r="F82" s="43" t="str">
        <f>E82</f>
        <v>(not incl. taxes)</v>
      </c>
      <c r="G82" s="43" t="s">
        <v>56</v>
      </c>
      <c r="H82" s="43" t="str">
        <f>E82</f>
        <v>(not incl. taxes)</v>
      </c>
    </row>
    <row r="83" spans="1:8">
      <c r="A83" s="23"/>
      <c r="B83" s="59" t="s">
        <v>69</v>
      </c>
      <c r="C83" s="50"/>
      <c r="D83" s="50"/>
      <c r="E83" s="50"/>
      <c r="F83" s="51"/>
      <c r="G83" s="51"/>
      <c r="H83" s="43"/>
    </row>
    <row r="84" spans="1:8">
      <c r="A84" s="23"/>
      <c r="B84" s="24" t="s">
        <v>70</v>
      </c>
      <c r="C84" s="1"/>
      <c r="D84" s="2"/>
      <c r="E84" s="2"/>
      <c r="F84" s="3"/>
      <c r="G84" s="4"/>
      <c r="H84" s="52">
        <f t="shared" ref="H84:H89" si="1">E84-F84+G84</f>
        <v>0</v>
      </c>
    </row>
    <row r="85" spans="1:8">
      <c r="A85" s="23"/>
      <c r="B85" s="24" t="s">
        <v>222</v>
      </c>
      <c r="C85" s="1"/>
      <c r="D85" s="2"/>
      <c r="E85" s="2"/>
      <c r="F85" s="3"/>
      <c r="G85" s="4"/>
      <c r="H85" s="52">
        <f t="shared" si="1"/>
        <v>0</v>
      </c>
    </row>
    <row r="86" spans="1:8">
      <c r="A86" s="23"/>
      <c r="B86" s="24"/>
      <c r="C86" s="60"/>
      <c r="D86" s="60"/>
      <c r="E86" s="61"/>
      <c r="F86" s="62"/>
      <c r="G86" s="63"/>
      <c r="H86" s="64"/>
    </row>
    <row r="87" spans="1:8">
      <c r="A87" s="23"/>
      <c r="B87" s="59" t="s">
        <v>71</v>
      </c>
      <c r="C87" s="60"/>
      <c r="D87" s="60"/>
      <c r="E87" s="61"/>
      <c r="F87" s="62"/>
      <c r="G87" s="63"/>
      <c r="H87" s="64"/>
    </row>
    <row r="88" spans="1:8" ht="16">
      <c r="A88" s="23"/>
      <c r="B88" s="24" t="s">
        <v>72</v>
      </c>
      <c r="C88"/>
      <c r="D88" s="2"/>
      <c r="E88" s="2"/>
      <c r="F88" s="3"/>
      <c r="G88" s="4"/>
      <c r="H88" s="52">
        <f t="shared" si="1"/>
        <v>0</v>
      </c>
    </row>
    <row r="89" spans="1:8" ht="16">
      <c r="A89" s="23"/>
      <c r="B89" s="24" t="s">
        <v>73</v>
      </c>
      <c r="C89"/>
      <c r="D89" s="2"/>
      <c r="E89" s="2"/>
      <c r="F89" s="3"/>
      <c r="G89" s="4"/>
      <c r="H89" s="52">
        <f t="shared" si="1"/>
        <v>0</v>
      </c>
    </row>
    <row r="90" spans="1:8" ht="16">
      <c r="A90" s="23"/>
      <c r="B90" s="24"/>
      <c r="C90"/>
      <c r="D90" s="65"/>
      <c r="E90" s="66"/>
      <c r="F90" s="67"/>
      <c r="G90" s="68"/>
      <c r="H90" s="52"/>
    </row>
    <row r="91" spans="1:8">
      <c r="A91" s="23"/>
      <c r="B91" s="49" t="s">
        <v>74</v>
      </c>
      <c r="C91" s="53">
        <f>SUM(C84:C89)</f>
        <v>0</v>
      </c>
      <c r="D91" s="54"/>
      <c r="E91" s="54">
        <f>SUM(E84:E89)</f>
        <v>0</v>
      </c>
      <c r="F91" s="54">
        <f>SUM(F84:F89)</f>
        <v>0</v>
      </c>
      <c r="G91" s="54">
        <f>SUM(G84:G89)</f>
        <v>0</v>
      </c>
      <c r="H91" s="55">
        <f>SUM(H84:H89)</f>
        <v>0</v>
      </c>
    </row>
    <row r="92" spans="1:8">
      <c r="A92" s="23"/>
    </row>
    <row r="93" spans="1:8">
      <c r="A93" s="23"/>
    </row>
    <row r="94" spans="1:8">
      <c r="A94" s="23" t="str">
        <f>"C. Non-Tobacco Merchandise, CY"&amp;year</f>
        <v>C. Non-Tobacco Merchandise, CY2024</v>
      </c>
      <c r="F94" s="119"/>
      <c r="G94" s="119"/>
    </row>
    <row r="95" spans="1:8" ht="16">
      <c r="A95" s="23"/>
      <c r="C95" s="49"/>
      <c r="D95" s="49"/>
      <c r="E95" s="50" t="s">
        <v>54</v>
      </c>
      <c r="F95" s="51" t="s">
        <v>55</v>
      </c>
      <c r="G95" s="51" t="s">
        <v>56</v>
      </c>
      <c r="H95" s="43" t="s">
        <v>57</v>
      </c>
    </row>
    <row r="96" spans="1:8">
      <c r="A96" s="23"/>
      <c r="D96" s="24" t="s">
        <v>75</v>
      </c>
      <c r="E96" s="2"/>
      <c r="F96" s="3"/>
      <c r="G96" s="4"/>
      <c r="H96" s="52">
        <f>E96-F96+G96</f>
        <v>0</v>
      </c>
    </row>
    <row r="97" spans="1:8">
      <c r="A97" s="23"/>
      <c r="D97" s="24" t="s">
        <v>76</v>
      </c>
      <c r="E97" s="2"/>
      <c r="F97" s="3"/>
      <c r="G97" s="4"/>
      <c r="H97" s="52">
        <f t="shared" ref="H97:H105" si="2">E97-F97+G97</f>
        <v>0</v>
      </c>
    </row>
    <row r="98" spans="1:8">
      <c r="A98" s="23"/>
      <c r="D98" s="24" t="s">
        <v>77</v>
      </c>
      <c r="E98" s="2"/>
      <c r="F98" s="3"/>
      <c r="G98" s="4"/>
      <c r="H98" s="52">
        <f t="shared" si="2"/>
        <v>0</v>
      </c>
    </row>
    <row r="99" spans="1:8">
      <c r="A99" s="23"/>
      <c r="D99" s="24" t="s">
        <v>78</v>
      </c>
      <c r="E99" s="2"/>
      <c r="F99" s="3"/>
      <c r="G99" s="4"/>
      <c r="H99" s="52">
        <f t="shared" si="2"/>
        <v>0</v>
      </c>
    </row>
    <row r="100" spans="1:8">
      <c r="A100" s="23"/>
      <c r="D100" s="24" t="s">
        <v>79</v>
      </c>
      <c r="E100" s="2"/>
      <c r="F100" s="3"/>
      <c r="G100" s="4"/>
      <c r="H100" s="52">
        <f t="shared" si="2"/>
        <v>0</v>
      </c>
    </row>
    <row r="101" spans="1:8">
      <c r="A101" s="23"/>
      <c r="D101" s="24" t="s">
        <v>80</v>
      </c>
      <c r="E101" s="2"/>
      <c r="F101" s="3"/>
      <c r="G101" s="4"/>
      <c r="H101" s="52">
        <f t="shared" si="2"/>
        <v>0</v>
      </c>
    </row>
    <row r="102" spans="1:8">
      <c r="A102" s="23"/>
      <c r="D102" s="24" t="s">
        <v>81</v>
      </c>
      <c r="E102" s="2"/>
      <c r="F102" s="3"/>
      <c r="G102" s="4"/>
      <c r="H102" s="52">
        <f t="shared" si="2"/>
        <v>0</v>
      </c>
    </row>
    <row r="103" spans="1:8">
      <c r="A103" s="23"/>
      <c r="D103" s="24" t="s">
        <v>82</v>
      </c>
      <c r="E103" s="2"/>
      <c r="F103" s="3"/>
      <c r="G103" s="4"/>
      <c r="H103" s="52">
        <f t="shared" si="2"/>
        <v>0</v>
      </c>
    </row>
    <row r="104" spans="1:8">
      <c r="A104" s="23"/>
      <c r="D104" s="24" t="s">
        <v>83</v>
      </c>
      <c r="E104" s="2"/>
      <c r="F104" s="3"/>
      <c r="G104" s="4"/>
      <c r="H104" s="52">
        <f t="shared" si="2"/>
        <v>0</v>
      </c>
    </row>
    <row r="105" spans="1:8">
      <c r="A105" s="23"/>
      <c r="D105" s="24" t="s">
        <v>84</v>
      </c>
      <c r="E105" s="2"/>
      <c r="F105" s="3"/>
      <c r="G105" s="4"/>
      <c r="H105" s="52">
        <f t="shared" si="2"/>
        <v>0</v>
      </c>
    </row>
    <row r="106" spans="1:8">
      <c r="A106" s="23"/>
      <c r="D106" s="49" t="s">
        <v>85</v>
      </c>
      <c r="E106" s="54">
        <f>SUM(E96:E105)</f>
        <v>0</v>
      </c>
      <c r="F106" s="54">
        <f>SUM(F96:F105)</f>
        <v>0</v>
      </c>
      <c r="G106" s="54">
        <f>SUM(G96:G105)</f>
        <v>0</v>
      </c>
      <c r="H106" s="55">
        <f>SUM(H96:H105)</f>
        <v>0</v>
      </c>
    </row>
    <row r="107" spans="1:8">
      <c r="A107" s="23"/>
      <c r="D107" s="49"/>
      <c r="E107" s="54"/>
      <c r="F107" s="54"/>
      <c r="G107" s="54"/>
      <c r="H107" s="55"/>
    </row>
    <row r="108" spans="1:8">
      <c r="A108" s="23"/>
      <c r="D108" s="49" t="s">
        <v>86</v>
      </c>
      <c r="E108" s="54">
        <f>E91+E106</f>
        <v>0</v>
      </c>
      <c r="F108" s="54">
        <f>F91+F106</f>
        <v>0</v>
      </c>
      <c r="G108" s="54">
        <f>G91+G106</f>
        <v>0</v>
      </c>
      <c r="H108" s="55">
        <f>H91+H106</f>
        <v>0</v>
      </c>
    </row>
    <row r="109" spans="1:8">
      <c r="A109" s="23"/>
      <c r="C109" s="49"/>
      <c r="D109" s="49"/>
      <c r="E109" s="69"/>
      <c r="F109" s="69"/>
      <c r="G109" s="69"/>
      <c r="H109" s="69"/>
    </row>
    <row r="110" spans="1:8">
      <c r="A110" s="23"/>
    </row>
    <row r="111" spans="1:8">
      <c r="A111" s="23" t="str">
        <f>"D. Foodservice, CY"&amp;year</f>
        <v>D. Foodservice, CY2024</v>
      </c>
      <c r="F111" s="119"/>
      <c r="G111" s="119"/>
    </row>
    <row r="112" spans="1:8" ht="16">
      <c r="A112" s="23"/>
      <c r="D112" s="49" t="s">
        <v>87</v>
      </c>
      <c r="E112" s="50" t="s">
        <v>54</v>
      </c>
      <c r="F112" s="51" t="s">
        <v>55</v>
      </c>
      <c r="G112" s="51" t="s">
        <v>56</v>
      </c>
      <c r="H112" s="43" t="s">
        <v>57</v>
      </c>
    </row>
    <row r="113" spans="1:8">
      <c r="A113" s="23"/>
      <c r="C113" s="24" t="s">
        <v>88</v>
      </c>
      <c r="E113" s="2"/>
      <c r="F113" s="3"/>
      <c r="G113" s="4"/>
      <c r="H113" s="52">
        <f>E113-F113+G113</f>
        <v>0</v>
      </c>
    </row>
    <row r="114" spans="1:8">
      <c r="A114" s="23"/>
      <c r="C114" s="24" t="s">
        <v>89</v>
      </c>
      <c r="E114" s="2"/>
      <c r="F114" s="3"/>
      <c r="G114" s="4"/>
      <c r="H114" s="52">
        <f>E114-F114+G114</f>
        <v>0</v>
      </c>
    </row>
    <row r="115" spans="1:8">
      <c r="A115" s="23"/>
      <c r="C115" s="24" t="s">
        <v>90</v>
      </c>
      <c r="D115" s="1"/>
      <c r="E115" s="2"/>
      <c r="F115" s="3"/>
      <c r="G115" s="4"/>
      <c r="H115" s="52">
        <f>E115-F115+G115</f>
        <v>0</v>
      </c>
    </row>
    <row r="116" spans="1:8">
      <c r="A116" s="23"/>
      <c r="C116" s="24" t="s">
        <v>91</v>
      </c>
      <c r="D116" s="1"/>
      <c r="E116" s="2"/>
      <c r="F116" s="3"/>
      <c r="G116" s="4"/>
      <c r="H116" s="52">
        <f>E116-F116+G116</f>
        <v>0</v>
      </c>
    </row>
    <row r="117" spans="1:8">
      <c r="A117" s="23"/>
      <c r="C117" s="24" t="s">
        <v>92</v>
      </c>
      <c r="E117" s="2"/>
      <c r="F117" s="3"/>
      <c r="G117" s="4"/>
      <c r="H117" s="52">
        <f>E117-F117+G117</f>
        <v>0</v>
      </c>
    </row>
    <row r="118" spans="1:8">
      <c r="A118" s="23"/>
      <c r="C118" s="49" t="s">
        <v>93</v>
      </c>
      <c r="E118" s="54">
        <f>SUM(E113:E117)</f>
        <v>0</v>
      </c>
      <c r="F118" s="54">
        <f>SUM(F113:F117)</f>
        <v>0</v>
      </c>
      <c r="G118" s="54">
        <f>SUM(G113:G117)</f>
        <v>0</v>
      </c>
      <c r="H118" s="55">
        <f>SUM(H113:H117)</f>
        <v>0</v>
      </c>
    </row>
    <row r="119" spans="1:8">
      <c r="A119" s="23"/>
      <c r="B119" s="49"/>
      <c r="E119" s="69"/>
      <c r="F119" s="69"/>
      <c r="G119" s="69"/>
      <c r="H119" s="69"/>
    </row>
    <row r="120" spans="1:8">
      <c r="A120" s="23"/>
    </row>
    <row r="121" spans="1:8">
      <c r="A121" s="23" t="str">
        <f>"E. Inventory Turns, CY"&amp;year</f>
        <v>E. Inventory Turns, CY2024</v>
      </c>
    </row>
    <row r="122" spans="1:8">
      <c r="A122" s="23"/>
      <c r="B122" s="24" t="s">
        <v>94</v>
      </c>
      <c r="C122" s="5"/>
      <c r="D122" s="70"/>
      <c r="E122" s="70"/>
      <c r="F122" s="70"/>
      <c r="G122" s="70"/>
      <c r="H122" s="70"/>
    </row>
    <row r="123" spans="1:8">
      <c r="A123" s="23"/>
      <c r="B123" s="24" t="s">
        <v>95</v>
      </c>
      <c r="C123" s="5"/>
      <c r="D123" s="70"/>
      <c r="E123" s="70"/>
      <c r="F123" s="70"/>
      <c r="G123" s="70"/>
      <c r="H123" s="70"/>
    </row>
    <row r="124" spans="1:8">
      <c r="A124" s="23"/>
      <c r="B124" s="24" t="s">
        <v>96</v>
      </c>
      <c r="C124" s="5"/>
      <c r="D124" s="70"/>
      <c r="E124" s="70"/>
      <c r="F124" s="70"/>
      <c r="G124" s="70"/>
      <c r="H124" s="70"/>
    </row>
    <row r="125" spans="1:8">
      <c r="A125" s="23"/>
      <c r="B125" s="24" t="s">
        <v>97</v>
      </c>
      <c r="C125" s="5"/>
      <c r="D125" s="70"/>
      <c r="E125" s="70"/>
      <c r="F125" s="70"/>
      <c r="G125" s="70"/>
      <c r="H125" s="70"/>
    </row>
    <row r="126" spans="1:8">
      <c r="A126" s="23"/>
      <c r="B126" s="24" t="s">
        <v>98</v>
      </c>
      <c r="C126" s="5"/>
      <c r="D126" s="70"/>
      <c r="E126" s="70"/>
      <c r="F126" s="70"/>
      <c r="G126" s="70"/>
      <c r="H126" s="70"/>
    </row>
    <row r="127" spans="1:8">
      <c r="A127" s="23"/>
      <c r="C127" s="46"/>
    </row>
    <row r="128" spans="1:8">
      <c r="A128" s="23"/>
      <c r="C128" s="46"/>
    </row>
    <row r="129" spans="1:8">
      <c r="A129" s="23" t="str">
        <f>"F. Customer Transactions, CY"&amp;year</f>
        <v>F. Customer Transactions, CY2024</v>
      </c>
      <c r="C129" s="46"/>
    </row>
    <row r="130" spans="1:8">
      <c r="A130" s="23"/>
      <c r="C130" s="56"/>
      <c r="D130" s="56"/>
      <c r="E130" s="57"/>
      <c r="F130" s="56"/>
      <c r="G130" s="57"/>
      <c r="H130" s="56"/>
    </row>
    <row r="131" spans="1:8">
      <c r="A131" s="23"/>
      <c r="B131" s="24" t="s">
        <v>99</v>
      </c>
      <c r="C131" s="5"/>
      <c r="D131" s="71"/>
      <c r="E131" s="71"/>
      <c r="F131" s="71"/>
      <c r="G131" s="71"/>
      <c r="H131" s="71"/>
    </row>
    <row r="132" spans="1:8">
      <c r="A132" s="23"/>
    </row>
    <row r="133" spans="1:8">
      <c r="A133" s="23"/>
    </row>
    <row r="134" spans="1:8" ht="17">
      <c r="A134" s="121" t="str">
        <f>"Operating Expenses at "&amp;C18</f>
        <v xml:space="preserve">Operating Expenses at </v>
      </c>
      <c r="B134" s="121"/>
      <c r="C134" s="121"/>
      <c r="D134" s="121"/>
      <c r="E134" s="121"/>
      <c r="F134" s="121"/>
      <c r="G134" s="121"/>
      <c r="H134" s="121"/>
    </row>
    <row r="135" spans="1:8" ht="17">
      <c r="A135" s="122" t="s">
        <v>100</v>
      </c>
      <c r="B135" s="122"/>
      <c r="C135" s="122"/>
      <c r="D135" s="122"/>
      <c r="E135" s="122"/>
      <c r="F135" s="122"/>
      <c r="G135" s="122"/>
      <c r="H135" s="122"/>
    </row>
    <row r="136" spans="1:8" ht="16">
      <c r="A136" s="23" t="str">
        <f>"G. Net Gross Profit, CY"&amp;year</f>
        <v>G. Net Gross Profit, CY2024</v>
      </c>
      <c r="H136" s="43" t="s">
        <v>101</v>
      </c>
    </row>
    <row r="137" spans="1:8">
      <c r="A137" s="23"/>
      <c r="G137" s="49" t="s">
        <v>102</v>
      </c>
      <c r="H137" s="52">
        <f>H75+H91+H106+H118</f>
        <v>0</v>
      </c>
    </row>
    <row r="138" spans="1:8">
      <c r="A138" s="23"/>
      <c r="B138" s="11" t="s">
        <v>103</v>
      </c>
      <c r="G138" s="24" t="s">
        <v>104</v>
      </c>
      <c r="H138" s="4"/>
    </row>
    <row r="139" spans="1:8">
      <c r="A139" s="23"/>
      <c r="G139" s="24" t="s">
        <v>105</v>
      </c>
      <c r="H139" s="4"/>
    </row>
    <row r="140" spans="1:8">
      <c r="A140" s="23"/>
      <c r="G140" s="49" t="s">
        <v>106</v>
      </c>
      <c r="H140" s="54">
        <f>H137-H138-H139</f>
        <v>0</v>
      </c>
    </row>
    <row r="141" spans="1:8">
      <c r="A141" s="23"/>
      <c r="G141" s="49"/>
      <c r="H141" s="54"/>
    </row>
    <row r="142" spans="1:8">
      <c r="A142" s="23"/>
      <c r="H142" s="72"/>
    </row>
    <row r="143" spans="1:8" ht="16">
      <c r="A143" s="23" t="str">
        <f>"H. Direct Store Operating Expenses, CY"&amp;year</f>
        <v>H. Direct Store Operating Expenses, CY2024</v>
      </c>
      <c r="H143" s="73" t="s">
        <v>101</v>
      </c>
    </row>
    <row r="144" spans="1:8">
      <c r="A144" s="23"/>
      <c r="G144" s="24" t="s">
        <v>107</v>
      </c>
      <c r="H144" s="4"/>
    </row>
    <row r="145" spans="1:8">
      <c r="A145" s="23"/>
      <c r="B145" s="11" t="s">
        <v>103</v>
      </c>
      <c r="G145" s="24" t="s">
        <v>108</v>
      </c>
      <c r="H145" s="4"/>
    </row>
    <row r="146" spans="1:8">
      <c r="A146" s="23"/>
      <c r="G146" s="24" t="s">
        <v>109</v>
      </c>
      <c r="H146" s="4"/>
    </row>
    <row r="147" spans="1:8">
      <c r="A147" s="23"/>
      <c r="G147" s="24" t="s">
        <v>110</v>
      </c>
      <c r="H147" s="4"/>
    </row>
    <row r="148" spans="1:8">
      <c r="A148" s="23"/>
      <c r="G148" s="24" t="s">
        <v>111</v>
      </c>
      <c r="H148" s="4"/>
    </row>
    <row r="149" spans="1:8">
      <c r="A149" s="23"/>
      <c r="G149" s="24" t="s">
        <v>112</v>
      </c>
      <c r="H149" s="4"/>
    </row>
    <row r="150" spans="1:8">
      <c r="A150" s="23"/>
      <c r="G150" s="24" t="s">
        <v>113</v>
      </c>
      <c r="H150" s="4"/>
    </row>
    <row r="151" spans="1:8">
      <c r="A151" s="23"/>
      <c r="G151" s="24" t="s">
        <v>114</v>
      </c>
      <c r="H151" s="4"/>
    </row>
    <row r="152" spans="1:8">
      <c r="A152" s="23"/>
      <c r="G152" s="24" t="s">
        <v>115</v>
      </c>
      <c r="H152" s="4"/>
    </row>
    <row r="153" spans="1:8">
      <c r="A153" s="23"/>
      <c r="G153" s="24" t="s">
        <v>116</v>
      </c>
      <c r="H153" s="4"/>
    </row>
    <row r="154" spans="1:8">
      <c r="A154" s="23"/>
      <c r="G154" s="24" t="s">
        <v>117</v>
      </c>
      <c r="H154" s="4"/>
    </row>
    <row r="155" spans="1:8">
      <c r="A155" s="23"/>
      <c r="G155" s="24" t="s">
        <v>118</v>
      </c>
      <c r="H155" s="4"/>
    </row>
    <row r="156" spans="1:8">
      <c r="A156" s="23"/>
      <c r="G156" s="24" t="s">
        <v>119</v>
      </c>
      <c r="H156" s="4"/>
    </row>
    <row r="157" spans="1:8">
      <c r="A157" s="23"/>
      <c r="G157" s="24" t="s">
        <v>120</v>
      </c>
      <c r="H157" s="4"/>
    </row>
    <row r="158" spans="1:8">
      <c r="A158" s="23"/>
      <c r="G158" s="24" t="s">
        <v>121</v>
      </c>
      <c r="H158" s="4"/>
    </row>
    <row r="159" spans="1:8">
      <c r="A159" s="23"/>
      <c r="G159" s="24" t="s">
        <v>122</v>
      </c>
      <c r="H159" s="4"/>
    </row>
    <row r="160" spans="1:8">
      <c r="A160" s="23"/>
      <c r="G160" s="24" t="s">
        <v>123</v>
      </c>
      <c r="H160" s="4"/>
    </row>
    <row r="161" spans="1:8">
      <c r="A161" s="23"/>
      <c r="G161" s="24" t="s">
        <v>124</v>
      </c>
      <c r="H161" s="4"/>
    </row>
    <row r="162" spans="1:8">
      <c r="A162" s="23"/>
      <c r="G162" s="24" t="s">
        <v>125</v>
      </c>
      <c r="H162" s="4"/>
    </row>
    <row r="163" spans="1:8">
      <c r="A163" s="23"/>
      <c r="G163" s="24" t="s">
        <v>126</v>
      </c>
      <c r="H163" s="4"/>
    </row>
    <row r="164" spans="1:8">
      <c r="A164" s="23"/>
      <c r="G164" s="24" t="s">
        <v>127</v>
      </c>
      <c r="H164" s="4"/>
    </row>
    <row r="165" spans="1:8">
      <c r="A165" s="23"/>
      <c r="G165" s="24" t="s">
        <v>128</v>
      </c>
      <c r="H165" s="4"/>
    </row>
    <row r="166" spans="1:8">
      <c r="A166" s="23"/>
      <c r="G166" s="24" t="s">
        <v>129</v>
      </c>
      <c r="H166" s="4"/>
    </row>
    <row r="167" spans="1:8">
      <c r="A167" s="23"/>
      <c r="G167" s="24" t="s">
        <v>92</v>
      </c>
      <c r="H167" s="4"/>
    </row>
    <row r="168" spans="1:8">
      <c r="A168" s="23"/>
      <c r="G168" s="49" t="s">
        <v>130</v>
      </c>
      <c r="H168" s="54">
        <f>SUM(H144:H167)</f>
        <v>0</v>
      </c>
    </row>
    <row r="169" spans="1:8">
      <c r="A169" s="23"/>
      <c r="H169" s="72"/>
    </row>
    <row r="170" spans="1:8">
      <c r="A170" s="23"/>
      <c r="H170" s="72"/>
    </row>
    <row r="171" spans="1:8" ht="32">
      <c r="A171" s="23" t="str">
        <f>"I. Other Store Operating Income, CY"&amp;year</f>
        <v>I. Other Store Operating Income, CY2024</v>
      </c>
      <c r="H171" s="73" t="s">
        <v>131</v>
      </c>
    </row>
    <row r="172" spans="1:8">
      <c r="A172" s="23"/>
      <c r="G172" s="24" t="s">
        <v>132</v>
      </c>
      <c r="H172" s="4"/>
    </row>
    <row r="173" spans="1:8">
      <c r="A173" s="23"/>
      <c r="B173" s="11" t="s">
        <v>103</v>
      </c>
      <c r="G173" s="24" t="s">
        <v>133</v>
      </c>
      <c r="H173" s="4"/>
    </row>
    <row r="174" spans="1:8">
      <c r="A174" s="23"/>
      <c r="G174" s="24" t="s">
        <v>134</v>
      </c>
      <c r="H174" s="4"/>
    </row>
    <row r="175" spans="1:8">
      <c r="A175" s="23"/>
      <c r="G175" s="24" t="s">
        <v>135</v>
      </c>
      <c r="H175" s="4"/>
    </row>
    <row r="176" spans="1:8">
      <c r="A176" s="23"/>
      <c r="G176" s="24" t="s">
        <v>136</v>
      </c>
      <c r="H176" s="4"/>
    </row>
    <row r="177" spans="1:8">
      <c r="A177" s="23"/>
      <c r="G177" s="24" t="s">
        <v>137</v>
      </c>
      <c r="H177" s="4"/>
    </row>
    <row r="178" spans="1:8">
      <c r="A178" s="23"/>
      <c r="G178" s="24" t="s">
        <v>138</v>
      </c>
      <c r="H178" s="4"/>
    </row>
    <row r="179" spans="1:8">
      <c r="A179" s="23"/>
      <c r="G179" s="24" t="s">
        <v>139</v>
      </c>
      <c r="H179" s="4"/>
    </row>
    <row r="180" spans="1:8">
      <c r="A180" s="23"/>
      <c r="G180" s="24" t="s">
        <v>140</v>
      </c>
      <c r="H180" s="4"/>
    </row>
    <row r="181" spans="1:8">
      <c r="A181" s="23"/>
      <c r="G181" s="24" t="s">
        <v>141</v>
      </c>
      <c r="H181" s="4"/>
    </row>
    <row r="182" spans="1:8">
      <c r="A182" s="23"/>
      <c r="G182" s="24" t="s">
        <v>142</v>
      </c>
      <c r="H182" s="4"/>
    </row>
    <row r="183" spans="1:8">
      <c r="A183" s="23"/>
      <c r="G183" s="24" t="s">
        <v>143</v>
      </c>
      <c r="H183" s="4"/>
    </row>
    <row r="184" spans="1:8">
      <c r="A184" s="23"/>
      <c r="G184" s="24" t="s">
        <v>144</v>
      </c>
      <c r="H184" s="4"/>
    </row>
    <row r="185" spans="1:8">
      <c r="A185" s="23"/>
      <c r="G185" s="24" t="s">
        <v>145</v>
      </c>
      <c r="H185" s="4"/>
    </row>
    <row r="186" spans="1:8">
      <c r="A186" s="23"/>
      <c r="G186" s="24" t="s">
        <v>146</v>
      </c>
      <c r="H186" s="4"/>
    </row>
    <row r="187" spans="1:8">
      <c r="A187" s="23"/>
      <c r="G187" s="24" t="s">
        <v>147</v>
      </c>
      <c r="H187" s="4"/>
    </row>
    <row r="188" spans="1:8">
      <c r="A188" s="23"/>
      <c r="G188" s="24" t="s">
        <v>92</v>
      </c>
      <c r="H188" s="4"/>
    </row>
    <row r="189" spans="1:8">
      <c r="A189" s="23"/>
      <c r="G189" s="49" t="s">
        <v>148</v>
      </c>
      <c r="H189" s="54">
        <f>SUM(H172:H188)</f>
        <v>0</v>
      </c>
    </row>
    <row r="190" spans="1:8">
      <c r="A190" s="23"/>
      <c r="G190" s="49"/>
      <c r="H190" s="54"/>
    </row>
    <row r="191" spans="1:8">
      <c r="A191" s="23"/>
      <c r="H191" s="72"/>
    </row>
    <row r="192" spans="1:8" ht="16">
      <c r="A192" s="23" t="str">
        <f>"J. Facility Expense, CY"&amp;year</f>
        <v>J. Facility Expense, CY2024</v>
      </c>
      <c r="H192" s="73" t="s">
        <v>101</v>
      </c>
    </row>
    <row r="193" spans="1:8">
      <c r="A193" s="23"/>
      <c r="G193" s="24" t="s">
        <v>149</v>
      </c>
      <c r="H193" s="4"/>
    </row>
    <row r="194" spans="1:8">
      <c r="A194" s="23"/>
      <c r="B194" s="11" t="s">
        <v>103</v>
      </c>
      <c r="G194" s="24" t="s">
        <v>150</v>
      </c>
      <c r="H194" s="4"/>
    </row>
    <row r="195" spans="1:8">
      <c r="A195" s="23"/>
      <c r="G195" s="24" t="s">
        <v>151</v>
      </c>
      <c r="H195" s="4"/>
    </row>
    <row r="196" spans="1:8">
      <c r="A196" s="23"/>
      <c r="G196" s="24" t="s">
        <v>152</v>
      </c>
      <c r="H196" s="4"/>
    </row>
    <row r="197" spans="1:8">
      <c r="A197" s="23"/>
      <c r="G197" s="49" t="s">
        <v>153</v>
      </c>
      <c r="H197" s="54">
        <f>H193+H194+H195-H196</f>
        <v>0</v>
      </c>
    </row>
    <row r="198" spans="1:8">
      <c r="A198" s="23"/>
      <c r="H198" s="72"/>
    </row>
    <row r="199" spans="1:8">
      <c r="A199" s="23"/>
      <c r="G199" s="49" t="s">
        <v>154</v>
      </c>
      <c r="H199" s="54">
        <f>H140-H168+H189-H197</f>
        <v>0</v>
      </c>
    </row>
    <row r="200" spans="1:8">
      <c r="A200" s="23"/>
      <c r="H200" s="74"/>
    </row>
    <row r="201" spans="1:8" ht="17">
      <c r="A201" s="103" t="str">
        <f>"Employment at "&amp;C18</f>
        <v xml:space="preserve">Employment at </v>
      </c>
      <c r="B201" s="103"/>
      <c r="C201" s="103"/>
      <c r="D201" s="103"/>
      <c r="E201" s="103"/>
      <c r="F201" s="103"/>
      <c r="G201" s="103"/>
      <c r="H201" s="103"/>
    </row>
    <row r="202" spans="1:8" ht="17">
      <c r="A202" s="27"/>
      <c r="B202" s="27"/>
      <c r="C202" s="27"/>
      <c r="D202" s="27"/>
      <c r="E202" s="27"/>
      <c r="F202" s="27"/>
      <c r="G202" s="27"/>
      <c r="H202" s="27"/>
    </row>
    <row r="203" spans="1:8">
      <c r="A203" s="23" t="str">
        <f>"K. Employee Count Information as of December 31, "&amp;year</f>
        <v>K. Employee Count Information as of December 31, 2024</v>
      </c>
    </row>
    <row r="204" spans="1:8" ht="16">
      <c r="A204" s="23"/>
      <c r="C204" s="43" t="s">
        <v>155</v>
      </c>
      <c r="D204" s="56" t="s">
        <v>156</v>
      </c>
      <c r="E204" s="56" t="s">
        <v>157</v>
      </c>
      <c r="F204" s="56" t="s">
        <v>158</v>
      </c>
      <c r="G204" s="56" t="s">
        <v>159</v>
      </c>
    </row>
    <row r="205" spans="1:8">
      <c r="A205" s="23"/>
      <c r="B205" s="24" t="str">
        <f>G220&amp;"s as of Dec. 31, "&amp;year</f>
        <v>Associates as of Dec. 31, 2024</v>
      </c>
      <c r="C205" s="6"/>
      <c r="D205" s="7"/>
      <c r="E205" s="7"/>
      <c r="F205" s="7"/>
      <c r="G205" s="7"/>
    </row>
    <row r="206" spans="1:8">
      <c r="A206" s="23"/>
      <c r="B206" s="24" t="str">
        <f>G220&amp;"s Terminated &amp; Quit in "&amp;year</f>
        <v>Associates Terminated &amp; Quit in 2024</v>
      </c>
      <c r="C206" s="6"/>
      <c r="D206" s="75"/>
      <c r="E206" s="76"/>
      <c r="F206" s="76"/>
      <c r="G206" s="77"/>
    </row>
    <row r="207" spans="1:8">
      <c r="A207" s="23"/>
      <c r="B207" s="24" t="str">
        <f>G221&amp;"s as of Dec. 31, "&amp;year</f>
        <v>Lead Associates as of Dec. 31, 2024</v>
      </c>
      <c r="C207" s="6"/>
      <c r="D207" s="7"/>
      <c r="E207" s="7"/>
      <c r="F207" s="7"/>
      <c r="G207" s="7"/>
    </row>
    <row r="208" spans="1:8">
      <c r="A208" s="23"/>
      <c r="B208" s="24" t="str">
        <f>G221&amp;"s Terminated &amp; Quit in "&amp;year</f>
        <v>Lead Associates Terminated &amp; Quit in 2024</v>
      </c>
      <c r="C208" s="6"/>
      <c r="D208" s="75"/>
      <c r="E208" s="76"/>
      <c r="F208" s="76"/>
      <c r="G208" s="77"/>
    </row>
    <row r="209" spans="1:8">
      <c r="A209" s="23"/>
      <c r="B209" s="24" t="str">
        <f>G222&amp;"s as of Dec. 31, "&amp;year</f>
        <v>Assistant Managers as of Dec. 31, 2024</v>
      </c>
      <c r="C209" s="6"/>
      <c r="D209" s="7"/>
      <c r="E209" s="7"/>
      <c r="F209" s="7"/>
      <c r="G209" s="7"/>
    </row>
    <row r="210" spans="1:8">
      <c r="A210" s="23"/>
      <c r="B210" s="24" t="str">
        <f>G222&amp;"s Terminated &amp; Quit in "&amp;year</f>
        <v>Assistant Managers Terminated &amp; Quit in 2024</v>
      </c>
      <c r="C210" s="6"/>
      <c r="D210" s="75"/>
      <c r="E210" s="76"/>
      <c r="F210" s="76"/>
      <c r="G210" s="77"/>
    </row>
    <row r="211" spans="1:8">
      <c r="A211" s="23"/>
      <c r="B211" s="24" t="str">
        <f>G223&amp;"s as of Dec. 31, "&amp;year</f>
        <v>Managers as of Dec. 31, 2024</v>
      </c>
      <c r="C211" s="6"/>
      <c r="D211" s="7"/>
      <c r="E211" s="7"/>
      <c r="F211" s="7"/>
      <c r="G211" s="7"/>
    </row>
    <row r="212" spans="1:8">
      <c r="A212" s="23"/>
      <c r="B212" s="24" t="str">
        <f>G223&amp;"s Terminated &amp; Quit in "&amp;year</f>
        <v>Managers Terminated &amp; Quit in 2024</v>
      </c>
      <c r="C212" s="6"/>
      <c r="D212" s="75"/>
      <c r="E212" s="76"/>
      <c r="F212" s="76"/>
      <c r="G212" s="77"/>
    </row>
    <row r="213" spans="1:8">
      <c r="A213" s="23"/>
      <c r="B213" s="24" t="str">
        <f>G224&amp;"s as of Dec. 31, "&amp;year</f>
        <v xml:space="preserve"> Office, HQ &amp; Others as of Dec. 31, 2024</v>
      </c>
      <c r="C213" s="6"/>
      <c r="D213" s="7"/>
      <c r="E213" s="7"/>
      <c r="F213" s="7"/>
      <c r="G213" s="7"/>
    </row>
    <row r="214" spans="1:8">
      <c r="A214" s="23"/>
      <c r="B214" s="24" t="str">
        <f>G224&amp;"s Terminated &amp; Quit in "&amp;year</f>
        <v xml:space="preserve"> Office, HQ &amp; Others Terminated &amp; Quit in 2024</v>
      </c>
      <c r="C214" s="6"/>
      <c r="D214" s="75"/>
      <c r="E214" s="76"/>
      <c r="F214" s="76"/>
      <c r="G214" s="77"/>
    </row>
    <row r="215" spans="1:8" ht="16">
      <c r="A215" s="23"/>
      <c r="B215" s="49" t="str">
        <f>"Total Employee Count as of Dec. 31, "&amp;year</f>
        <v>Total Employee Count as of Dec. 31, 2024</v>
      </c>
      <c r="C215" s="78">
        <f>C205+C207+C209+C211+C213</f>
        <v>0</v>
      </c>
      <c r="D215" s="78">
        <f>D205+D207+D209+D211+D213</f>
        <v>0</v>
      </c>
      <c r="E215" s="78">
        <f>E205+E207+E209+E211+E213</f>
        <v>0</v>
      </c>
      <c r="F215" s="78">
        <f>F205+F207+F209+F211+F213</f>
        <v>0</v>
      </c>
      <c r="G215" s="78">
        <f>G205+G207+G209+G211+G213</f>
        <v>0</v>
      </c>
    </row>
    <row r="216" spans="1:8" ht="16">
      <c r="A216" s="23"/>
      <c r="B216" s="49" t="str">
        <f>"Total Employees Terminated &amp; Quit in "&amp;year</f>
        <v>Total Employees Terminated &amp; Quit in 2024</v>
      </c>
      <c r="C216" s="78">
        <f>C206+C208+C210+C212+C214</f>
        <v>0</v>
      </c>
      <c r="D216" s="78"/>
      <c r="E216" s="78"/>
      <c r="F216" s="78"/>
      <c r="G216" s="78"/>
    </row>
    <row r="217" spans="1:8">
      <c r="A217" s="23"/>
      <c r="B217" s="49"/>
      <c r="C217" s="45"/>
      <c r="D217" s="45"/>
    </row>
    <row r="218" spans="1:8">
      <c r="A218" s="23"/>
      <c r="B218" s="49"/>
      <c r="C218" s="45"/>
      <c r="D218" s="45"/>
    </row>
    <row r="219" spans="1:8" ht="16">
      <c r="A219" s="23" t="str">
        <f>"L. Labor Hours by Employee Type, CY"&amp;year</f>
        <v>L. Labor Hours by Employee Type, CY2024</v>
      </c>
      <c r="H219" s="43" t="s">
        <v>160</v>
      </c>
    </row>
    <row r="220" spans="1:8">
      <c r="A220" s="23"/>
      <c r="G220" s="24" t="s">
        <v>161</v>
      </c>
      <c r="H220" s="5"/>
    </row>
    <row r="221" spans="1:8">
      <c r="A221" s="23"/>
      <c r="G221" s="24" t="s">
        <v>162</v>
      </c>
      <c r="H221" s="5"/>
    </row>
    <row r="222" spans="1:8">
      <c r="A222" s="23"/>
      <c r="G222" s="24" t="s">
        <v>163</v>
      </c>
      <c r="H222" s="5"/>
    </row>
    <row r="223" spans="1:8">
      <c r="A223" s="23"/>
      <c r="G223" s="24" t="s">
        <v>164</v>
      </c>
      <c r="H223" s="5"/>
    </row>
    <row r="224" spans="1:8">
      <c r="A224" s="23"/>
      <c r="G224" s="24" t="s">
        <v>165</v>
      </c>
      <c r="H224" s="5"/>
    </row>
    <row r="225" spans="1:8">
      <c r="A225" s="23"/>
      <c r="G225" s="49" t="s">
        <v>166</v>
      </c>
      <c r="H225" s="53">
        <f>SUM(H220:H224)</f>
        <v>0</v>
      </c>
    </row>
    <row r="226" spans="1:8">
      <c r="A226" s="23"/>
      <c r="G226" s="49"/>
      <c r="H226" s="69"/>
    </row>
    <row r="227" spans="1:8">
      <c r="A227" s="23"/>
    </row>
    <row r="228" spans="1:8">
      <c r="A228" s="23" t="str">
        <f>"M. Employee Benefit Availability, CY"&amp;year</f>
        <v>M. Employee Benefit Availability, CY2024</v>
      </c>
      <c r="B228" s="49"/>
      <c r="C228" s="45"/>
    </row>
    <row r="229" spans="1:8">
      <c r="A229" s="23"/>
      <c r="B229" s="49"/>
      <c r="C229" s="79" t="s">
        <v>167</v>
      </c>
      <c r="D229" s="56" t="s">
        <v>168</v>
      </c>
      <c r="E229" s="56" t="s">
        <v>169</v>
      </c>
      <c r="F229" s="56" t="s">
        <v>170</v>
      </c>
      <c r="G229" s="56" t="s">
        <v>171</v>
      </c>
      <c r="H229" s="79" t="s">
        <v>172</v>
      </c>
    </row>
    <row r="230" spans="1:8">
      <c r="A230" s="23"/>
      <c r="B230" s="24" t="s">
        <v>161</v>
      </c>
      <c r="C230" s="5"/>
      <c r="D230" s="8"/>
      <c r="E230" s="5"/>
      <c r="F230" s="8"/>
      <c r="G230" s="5"/>
      <c r="H230" s="8"/>
    </row>
    <row r="231" spans="1:8">
      <c r="A231" s="23"/>
      <c r="B231" s="24" t="s">
        <v>162</v>
      </c>
      <c r="C231" s="5"/>
      <c r="D231" s="8"/>
      <c r="E231" s="5"/>
      <c r="F231" s="8"/>
      <c r="G231" s="5"/>
      <c r="H231" s="8"/>
    </row>
    <row r="232" spans="1:8">
      <c r="A232" s="23"/>
      <c r="B232" s="24" t="s">
        <v>163</v>
      </c>
      <c r="C232" s="5"/>
      <c r="D232" s="8"/>
      <c r="E232" s="5"/>
      <c r="F232" s="8"/>
      <c r="G232" s="5"/>
      <c r="H232" s="8"/>
    </row>
    <row r="233" spans="1:8">
      <c r="A233" s="23"/>
      <c r="B233" s="24" t="s">
        <v>164</v>
      </c>
      <c r="C233" s="5"/>
      <c r="D233" s="8"/>
      <c r="E233" s="5"/>
      <c r="F233" s="8"/>
      <c r="G233" s="5"/>
      <c r="H233" s="8"/>
    </row>
    <row r="234" spans="1:8">
      <c r="A234" s="23"/>
      <c r="B234" s="24" t="s">
        <v>165</v>
      </c>
      <c r="C234" s="5"/>
      <c r="D234" s="8"/>
      <c r="E234" s="5"/>
      <c r="F234" s="8"/>
      <c r="G234" s="5"/>
      <c r="H234" s="8"/>
    </row>
    <row r="235" spans="1:8">
      <c r="A235" s="23"/>
      <c r="B235" s="24"/>
      <c r="C235" s="45"/>
      <c r="D235" s="46"/>
      <c r="E235" s="45"/>
      <c r="F235" s="46"/>
      <c r="G235" s="45"/>
      <c r="H235" s="46"/>
    </row>
    <row r="236" spans="1:8">
      <c r="A236" s="23"/>
      <c r="B236" s="24"/>
      <c r="C236" s="45"/>
      <c r="D236" s="46"/>
      <c r="E236" s="45"/>
      <c r="F236" s="46"/>
      <c r="G236" s="45"/>
      <c r="H236" s="46"/>
    </row>
    <row r="237" spans="1:8" ht="17">
      <c r="A237" s="103" t="s">
        <v>18</v>
      </c>
      <c r="B237" s="103"/>
      <c r="C237" s="103"/>
      <c r="D237" s="103"/>
      <c r="E237" s="103"/>
      <c r="F237" s="103"/>
      <c r="G237" s="103"/>
      <c r="H237" s="103"/>
    </row>
    <row r="238" spans="1:8" ht="17">
      <c r="A238" s="27"/>
      <c r="B238" s="27"/>
      <c r="C238" s="27"/>
      <c r="D238" s="27"/>
      <c r="E238" s="27"/>
      <c r="F238" s="27"/>
      <c r="G238" s="27"/>
      <c r="H238" s="28"/>
    </row>
    <row r="239" spans="1:8">
      <c r="A239" s="23" t="str">
        <f ca="1">"Respondent's Comments: "&amp;MID(CELL("filename",A1),FIND("]",CELL("filename",A1))+1,256)</f>
        <v>Respondent's Comments: Store 2</v>
      </c>
    </row>
    <row r="240" spans="1:8">
      <c r="B240" s="105"/>
      <c r="C240" s="106"/>
      <c r="D240" s="106"/>
      <c r="E240" s="106"/>
      <c r="F240" s="106"/>
      <c r="G240" s="106"/>
      <c r="H240" s="107"/>
    </row>
    <row r="241" spans="1:8">
      <c r="B241" s="108"/>
      <c r="C241" s="109"/>
      <c r="D241" s="109"/>
      <c r="E241" s="109"/>
      <c r="F241" s="109"/>
      <c r="G241" s="109"/>
      <c r="H241" s="110"/>
    </row>
    <row r="242" spans="1:8">
      <c r="B242" s="108"/>
      <c r="C242" s="109"/>
      <c r="D242" s="109"/>
      <c r="E242" s="109"/>
      <c r="F242" s="109"/>
      <c r="G242" s="109"/>
      <c r="H242" s="110"/>
    </row>
    <row r="243" spans="1:8">
      <c r="B243" s="108"/>
      <c r="C243" s="109"/>
      <c r="D243" s="109"/>
      <c r="E243" s="109"/>
      <c r="F243" s="109"/>
      <c r="G243" s="109"/>
      <c r="H243" s="110"/>
    </row>
    <row r="244" spans="1:8">
      <c r="B244" s="108"/>
      <c r="C244" s="109"/>
      <c r="D244" s="109"/>
      <c r="E244" s="109"/>
      <c r="F244" s="109"/>
      <c r="G244" s="109"/>
      <c r="H244" s="110"/>
    </row>
    <row r="245" spans="1:8">
      <c r="B245" s="108"/>
      <c r="C245" s="109"/>
      <c r="D245" s="109"/>
      <c r="E245" s="109"/>
      <c r="F245" s="109"/>
      <c r="G245" s="109"/>
      <c r="H245" s="110"/>
    </row>
    <row r="246" spans="1:8">
      <c r="B246" s="108"/>
      <c r="C246" s="109"/>
      <c r="D246" s="109"/>
      <c r="E246" s="109"/>
      <c r="F246" s="109"/>
      <c r="G246" s="109"/>
      <c r="H246" s="110"/>
    </row>
    <row r="247" spans="1:8">
      <c r="B247" s="108"/>
      <c r="C247" s="109"/>
      <c r="D247" s="109"/>
      <c r="E247" s="109"/>
      <c r="F247" s="109"/>
      <c r="G247" s="109"/>
      <c r="H247" s="110"/>
    </row>
    <row r="248" spans="1:8">
      <c r="B248" s="111"/>
      <c r="C248" s="112"/>
      <c r="D248" s="112"/>
      <c r="E248" s="112"/>
      <c r="F248" s="112"/>
      <c r="G248" s="112"/>
      <c r="H248" s="113"/>
    </row>
    <row r="249" spans="1:8">
      <c r="A249" s="23"/>
    </row>
    <row r="250" spans="1:8">
      <c r="A250" s="95" t="s">
        <v>260</v>
      </c>
      <c r="B250" s="31"/>
      <c r="C250" s="31"/>
      <c r="D250" s="31"/>
      <c r="E250" s="31"/>
      <c r="F250" s="31"/>
      <c r="G250" s="31"/>
      <c r="H250" s="32" t="str">
        <f ca="1">"end "&amp;MID(CELL("filename",A1),FIND("]",CELL("filename",A1))+1,256)</f>
        <v>end Store 2</v>
      </c>
    </row>
    <row r="251" spans="1:8">
      <c r="A251" s="23"/>
    </row>
    <row r="252" spans="1:8">
      <c r="A252" s="23"/>
    </row>
    <row r="253" spans="1:8">
      <c r="A253" s="23"/>
    </row>
    <row r="254" spans="1:8">
      <c r="A254" s="23"/>
    </row>
    <row r="255" spans="1:8">
      <c r="A255" s="23"/>
    </row>
    <row r="256" spans="1:8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  <row r="426" spans="1:1">
      <c r="A426" s="23"/>
    </row>
    <row r="427" spans="1:1">
      <c r="A427" s="23"/>
    </row>
    <row r="428" spans="1:1">
      <c r="A428" s="23"/>
    </row>
    <row r="429" spans="1:1">
      <c r="A429" s="23"/>
    </row>
    <row r="430" spans="1:1">
      <c r="A430" s="23"/>
    </row>
    <row r="431" spans="1:1">
      <c r="A431" s="23"/>
    </row>
    <row r="432" spans="1:1">
      <c r="A432" s="23"/>
    </row>
    <row r="433" spans="1:1">
      <c r="A433" s="23"/>
    </row>
    <row r="434" spans="1:1">
      <c r="A434" s="23"/>
    </row>
    <row r="435" spans="1:1">
      <c r="A435" s="23"/>
    </row>
    <row r="436" spans="1:1">
      <c r="A436" s="23"/>
    </row>
    <row r="437" spans="1:1">
      <c r="A437" s="23"/>
    </row>
    <row r="438" spans="1:1">
      <c r="A438" s="23"/>
    </row>
    <row r="439" spans="1:1">
      <c r="A439" s="23"/>
    </row>
    <row r="440" spans="1:1">
      <c r="A440" s="23"/>
    </row>
    <row r="441" spans="1:1">
      <c r="A441" s="23"/>
    </row>
    <row r="442" spans="1:1">
      <c r="A442" s="23"/>
    </row>
    <row r="443" spans="1:1">
      <c r="A443" s="23"/>
    </row>
    <row r="444" spans="1:1">
      <c r="A444" s="23"/>
    </row>
    <row r="445" spans="1:1">
      <c r="A445" s="23"/>
    </row>
    <row r="446" spans="1:1">
      <c r="A446" s="23"/>
    </row>
    <row r="447" spans="1:1">
      <c r="A447" s="23"/>
    </row>
    <row r="448" spans="1:1">
      <c r="A448" s="23"/>
    </row>
  </sheetData>
  <sheetProtection sheet="1" selectLockedCells="1"/>
  <mergeCells count="24">
    <mergeCell ref="B240:H248"/>
    <mergeCell ref="F94:G94"/>
    <mergeCell ref="F111:G111"/>
    <mergeCell ref="A134:H134"/>
    <mergeCell ref="A135:H135"/>
    <mergeCell ref="A201:H201"/>
    <mergeCell ref="A237:H237"/>
    <mergeCell ref="F80:G80"/>
    <mergeCell ref="C21:G21"/>
    <mergeCell ref="C22:G22"/>
    <mergeCell ref="D57:E57"/>
    <mergeCell ref="D58:E58"/>
    <mergeCell ref="D59:E59"/>
    <mergeCell ref="D60:E60"/>
    <mergeCell ref="D61:E61"/>
    <mergeCell ref="F62:H62"/>
    <mergeCell ref="A65:H65"/>
    <mergeCell ref="F66:G66"/>
    <mergeCell ref="C20:G20"/>
    <mergeCell ref="A5:I5"/>
    <mergeCell ref="A15:H15"/>
    <mergeCell ref="F17:G17"/>
    <mergeCell ref="C18:G18"/>
    <mergeCell ref="C19:G19"/>
  </mergeCells>
  <phoneticPr fontId="21" type="noConversion"/>
  <conditionalFormatting sqref="C24:C26">
    <cfRule type="containsText" dxfId="35" priority="4" operator="containsText" text="Y/N/DK">
      <formula>NOT(ISERROR(SEARCH("Y/N/DK",C24)))</formula>
    </cfRule>
  </conditionalFormatting>
  <conditionalFormatting sqref="C28">
    <cfRule type="containsText" dxfId="34" priority="5" operator="containsText" text="Y/N/DK">
      <formula>NOT(ISERROR(SEARCH("Y/N/DK",C28)))</formula>
    </cfRule>
  </conditionalFormatting>
  <conditionalFormatting sqref="C31:C33">
    <cfRule type="containsText" dxfId="33" priority="1" operator="containsText" text="Y/N/DK">
      <formula>NOT(ISERROR(SEARCH("Y/N/DK",C31)))</formula>
    </cfRule>
  </conditionalFormatting>
  <conditionalFormatting sqref="C36:C41 C43:C54">
    <cfRule type="containsText" dxfId="32" priority="2" operator="containsText" text="Y/N/DK">
      <formula>NOT(ISERROR(SEARCH("Y/N/DK",C36)))</formula>
    </cfRule>
  </conditionalFormatting>
  <conditionalFormatting sqref="F42:F63">
    <cfRule type="containsText" dxfId="31" priority="11" operator="containsText" text="Y/N/DK">
      <formula>NOT(ISERROR(SEARCH("Y/N/DK",F42)))</formula>
    </cfRule>
  </conditionalFormatting>
  <pageMargins left="0.5" right="0.5" top="0.5" bottom="0.5" header="0.5" footer="0.5"/>
  <pageSetup scale="84" fitToHeight="0" orientation="landscape" horizontalDpi="4294967292" verticalDpi="429496729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I448"/>
  <sheetViews>
    <sheetView showGridLines="0" workbookViewId="0">
      <selection activeCell="C28" sqref="C28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0" width="14.33203125" style="11" customWidth="1"/>
    <col min="11" max="16384" width="10.83203125" style="11"/>
  </cols>
  <sheetData>
    <row r="1" spans="1:9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 customFormat="1" ht="16">
      <c r="A4" s="14"/>
      <c r="B4" s="11"/>
      <c r="C4" s="11"/>
      <c r="D4" s="11"/>
      <c r="E4" s="11"/>
      <c r="F4" s="11"/>
      <c r="G4" s="11"/>
      <c r="H4" s="11"/>
    </row>
    <row r="5" spans="1:9" customFormat="1" ht="24">
      <c r="A5" s="102" t="str">
        <f ca="1">MID(CELL("filename",A1),FIND("]",CELL("filename",A1))+1,256)</f>
        <v>Store 3</v>
      </c>
      <c r="B5" s="102"/>
      <c r="C5" s="102"/>
      <c r="D5" s="102"/>
      <c r="E5" s="102"/>
      <c r="F5" s="102"/>
      <c r="G5" s="102"/>
      <c r="H5" s="102"/>
      <c r="I5" s="102"/>
    </row>
    <row r="6" spans="1:9" customFormat="1" ht="16">
      <c r="A6" s="14"/>
      <c r="B6" s="11"/>
      <c r="C6" s="11"/>
      <c r="D6" s="11"/>
      <c r="E6" s="11"/>
      <c r="F6" s="11"/>
      <c r="G6" s="11"/>
      <c r="H6" s="11"/>
    </row>
    <row r="7" spans="1:9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 customFormat="1" ht="16">
      <c r="A10" s="15"/>
      <c r="B10" s="15"/>
      <c r="C10" s="11"/>
      <c r="D10" s="11"/>
      <c r="E10" s="11"/>
      <c r="F10" s="11"/>
      <c r="G10" s="11"/>
      <c r="H10" s="11"/>
    </row>
    <row r="11" spans="1:9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 customFormat="1" ht="16">
      <c r="A14" s="17"/>
      <c r="B14" s="11"/>
      <c r="C14" s="11"/>
      <c r="D14" s="11"/>
      <c r="E14" s="11"/>
      <c r="F14" s="11"/>
      <c r="G14" s="11"/>
      <c r="H14" s="11"/>
    </row>
    <row r="15" spans="1:9" customFormat="1" ht="17">
      <c r="A15" s="103" t="s">
        <v>39</v>
      </c>
      <c r="B15" s="103"/>
      <c r="C15" s="103"/>
      <c r="D15" s="103"/>
      <c r="E15" s="103"/>
      <c r="F15" s="103"/>
      <c r="G15" s="103"/>
      <c r="H15" s="103"/>
    </row>
    <row r="16" spans="1:9" customFormat="1" ht="16"/>
    <row r="17" spans="1:7">
      <c r="A17" s="23" t="str">
        <f ca="1">MID(CELL("filename",A1),FIND("]",CELL("filename",A1))+1,256)&amp;" attributes as of December 31, "&amp;year</f>
        <v>Store 3 attributes as of December 31, 2024</v>
      </c>
      <c r="F17" s="119"/>
      <c r="G17" s="119"/>
    </row>
    <row r="18" spans="1:7" ht="16">
      <c r="A18" s="23"/>
      <c r="B18" s="24" t="str">
        <f ca="1">"Name of "&amp;MID(CELL("filename",A1),FIND("]",CELL("filename",A1))+1,256)</f>
        <v>Name of Store 3</v>
      </c>
      <c r="C18" s="114"/>
      <c r="D18" s="115"/>
      <c r="E18" s="115"/>
      <c r="F18" s="115"/>
      <c r="G18" s="116"/>
    </row>
    <row r="19" spans="1:7">
      <c r="A19" s="23"/>
      <c r="B19" s="24" t="s">
        <v>40</v>
      </c>
      <c r="C19" s="99"/>
      <c r="D19" s="100"/>
      <c r="E19" s="100"/>
      <c r="F19" s="100"/>
      <c r="G19" s="101"/>
    </row>
    <row r="20" spans="1:7">
      <c r="A20" s="23"/>
      <c r="B20" s="24" t="s">
        <v>41</v>
      </c>
      <c r="C20" s="99"/>
      <c r="D20" s="100"/>
      <c r="E20" s="100"/>
      <c r="F20" s="100"/>
      <c r="G20" s="101"/>
    </row>
    <row r="21" spans="1:7">
      <c r="A21" s="23"/>
      <c r="B21" s="24" t="s">
        <v>42</v>
      </c>
      <c r="C21" s="99"/>
      <c r="D21" s="100"/>
      <c r="E21" s="100"/>
      <c r="F21" s="100"/>
      <c r="G21" s="101"/>
    </row>
    <row r="22" spans="1:7">
      <c r="A22" s="23"/>
      <c r="B22" s="24" t="s">
        <v>43</v>
      </c>
      <c r="C22" s="99"/>
      <c r="D22" s="100"/>
      <c r="E22" s="100"/>
      <c r="F22" s="100"/>
      <c r="G22" s="101"/>
    </row>
    <row r="23" spans="1:7">
      <c r="A23" s="23"/>
      <c r="F23" s="43"/>
      <c r="G23" s="43"/>
    </row>
    <row r="24" spans="1:7" ht="16">
      <c r="A24" s="23"/>
      <c r="B24" s="90" t="str">
        <f>"Was the store new in "&amp;year&amp;"?"</f>
        <v>Was the store new in 2024?</v>
      </c>
      <c r="C24" s="38"/>
      <c r="D24" s="93" t="s">
        <v>258</v>
      </c>
    </row>
    <row r="25" spans="1:7" ht="16">
      <c r="A25" s="23"/>
      <c r="B25" s="91" t="str">
        <f>"If YES, how many operating months in "&amp;year&amp;"?"</f>
        <v>If YES, how many operating months in 2024?</v>
      </c>
      <c r="C25" s="38"/>
      <c r="D25" s="96" t="s">
        <v>262</v>
      </c>
    </row>
    <row r="26" spans="1:7" ht="16">
      <c r="A26" s="23"/>
      <c r="B26" s="91" t="str">
        <f>"If NO, how many years operating by yearend "&amp;year&amp;"?"</f>
        <v>If NO, how many years operating by yearend 2024?</v>
      </c>
      <c r="C26" s="38"/>
      <c r="D26" s="96" t="s">
        <v>263</v>
      </c>
    </row>
    <row r="27" spans="1:7">
      <c r="A27" s="23"/>
      <c r="B27" s="24"/>
      <c r="C27" s="43"/>
      <c r="D27" s="43"/>
    </row>
    <row r="28" spans="1:7" ht="16">
      <c r="A28" s="23"/>
      <c r="B28" s="90" t="s">
        <v>45</v>
      </c>
      <c r="C28" s="80"/>
      <c r="D28" s="98" t="s">
        <v>266</v>
      </c>
    </row>
    <row r="29" spans="1:7">
      <c r="A29" s="23"/>
      <c r="B29" s="24"/>
      <c r="C29" s="43"/>
      <c r="D29" s="44"/>
    </row>
    <row r="30" spans="1:7">
      <c r="A30" s="23"/>
      <c r="B30" s="90" t="s">
        <v>233</v>
      </c>
      <c r="C30" s="43"/>
      <c r="D30" s="44"/>
    </row>
    <row r="31" spans="1:7" ht="16">
      <c r="A31" s="23"/>
      <c r="B31" s="24" t="s">
        <v>234</v>
      </c>
      <c r="C31" s="80"/>
      <c r="D31" s="44" t="s">
        <v>26</v>
      </c>
    </row>
    <row r="32" spans="1:7" ht="16">
      <c r="A32" s="23"/>
      <c r="B32" s="24" t="s">
        <v>235</v>
      </c>
      <c r="C32" s="80"/>
      <c r="D32" s="44" t="s">
        <v>26</v>
      </c>
    </row>
    <row r="33" spans="1:8" ht="16">
      <c r="A33" s="23"/>
      <c r="B33" s="24" t="s">
        <v>236</v>
      </c>
      <c r="C33" s="80"/>
      <c r="D33" s="44" t="s">
        <v>26</v>
      </c>
    </row>
    <row r="34" spans="1:8">
      <c r="A34" s="23"/>
      <c r="B34" s="24"/>
      <c r="C34" s="44"/>
      <c r="D34" s="44"/>
    </row>
    <row r="35" spans="1:8">
      <c r="A35" s="23"/>
      <c r="B35" s="90" t="str">
        <f>"In "&amp;year&amp;" did this store have..."</f>
        <v>In 2024 did this store have...</v>
      </c>
      <c r="C35" s="44"/>
      <c r="D35" s="44"/>
    </row>
    <row r="36" spans="1:8" ht="16">
      <c r="A36" s="23"/>
      <c r="B36" s="24" t="s">
        <v>231</v>
      </c>
      <c r="C36" s="80"/>
      <c r="D36" s="44" t="s">
        <v>26</v>
      </c>
      <c r="H36" s="47"/>
    </row>
    <row r="37" spans="1:8" ht="16">
      <c r="A37" s="23"/>
      <c r="B37" s="24" t="s">
        <v>232</v>
      </c>
      <c r="C37" s="80"/>
      <c r="D37" s="44" t="s">
        <v>26</v>
      </c>
      <c r="H37" s="47"/>
    </row>
    <row r="38" spans="1:8" ht="16">
      <c r="A38" s="23"/>
      <c r="B38" s="24" t="s">
        <v>227</v>
      </c>
      <c r="C38" s="38"/>
      <c r="D38" s="93" t="s">
        <v>21</v>
      </c>
    </row>
    <row r="39" spans="1:8" ht="16">
      <c r="A39" s="23"/>
      <c r="B39" s="24" t="s">
        <v>228</v>
      </c>
      <c r="C39" s="38"/>
      <c r="D39" s="93" t="s">
        <v>21</v>
      </c>
    </row>
    <row r="40" spans="1:8" ht="16">
      <c r="A40" s="23"/>
      <c r="B40" s="24" t="s">
        <v>229</v>
      </c>
      <c r="C40" s="38"/>
      <c r="D40" s="93" t="s">
        <v>21</v>
      </c>
    </row>
    <row r="41" spans="1:8" ht="16">
      <c r="A41" s="23"/>
      <c r="B41" s="24" t="s">
        <v>230</v>
      </c>
      <c r="C41" s="38"/>
      <c r="D41" s="93" t="s">
        <v>21</v>
      </c>
    </row>
    <row r="42" spans="1:8" ht="16">
      <c r="A42" s="23"/>
      <c r="D42" s="93"/>
      <c r="E42" s="24"/>
      <c r="F42" s="37"/>
      <c r="G42" s="44"/>
      <c r="H42" s="47"/>
    </row>
    <row r="43" spans="1:8" ht="16">
      <c r="A43" s="23"/>
      <c r="B43" s="24" t="s">
        <v>245</v>
      </c>
      <c r="C43" s="38"/>
      <c r="D43" s="93" t="s">
        <v>21</v>
      </c>
      <c r="E43" s="24"/>
      <c r="F43" s="37"/>
      <c r="G43" s="37"/>
      <c r="H43" s="37"/>
    </row>
    <row r="44" spans="1:8" ht="16">
      <c r="A44" s="23"/>
      <c r="B44" s="91" t="s">
        <v>238</v>
      </c>
      <c r="C44" s="38"/>
      <c r="D44" s="93" t="s">
        <v>21</v>
      </c>
      <c r="E44" s="24"/>
      <c r="F44" s="37"/>
      <c r="G44" s="37"/>
      <c r="H44" s="37"/>
    </row>
    <row r="45" spans="1:8" ht="16">
      <c r="A45" s="23"/>
      <c r="B45" s="91" t="s">
        <v>239</v>
      </c>
      <c r="C45" s="38"/>
      <c r="D45" s="93" t="s">
        <v>21</v>
      </c>
      <c r="E45" s="24"/>
      <c r="F45" s="37"/>
      <c r="G45" s="37"/>
      <c r="H45" s="37"/>
    </row>
    <row r="46" spans="1:8" ht="16">
      <c r="A46" s="23"/>
      <c r="B46" s="91" t="s">
        <v>240</v>
      </c>
      <c r="C46" s="38"/>
      <c r="D46" s="93" t="s">
        <v>21</v>
      </c>
      <c r="E46" s="24"/>
      <c r="F46" s="37"/>
      <c r="G46" s="37"/>
      <c r="H46" s="37"/>
    </row>
    <row r="47" spans="1:8" ht="16">
      <c r="A47" s="23"/>
      <c r="B47" s="91" t="s">
        <v>246</v>
      </c>
      <c r="C47" s="38"/>
      <c r="D47" s="93" t="s">
        <v>21</v>
      </c>
      <c r="E47" s="24"/>
      <c r="F47" s="37"/>
      <c r="G47" s="37"/>
      <c r="H47" s="37"/>
    </row>
    <row r="48" spans="1:8" ht="16">
      <c r="A48" s="23"/>
      <c r="B48" s="91" t="s">
        <v>241</v>
      </c>
      <c r="C48" s="38"/>
      <c r="D48" s="93" t="s">
        <v>21</v>
      </c>
      <c r="E48" s="24"/>
      <c r="F48" s="37"/>
      <c r="G48" s="37"/>
      <c r="H48" s="37"/>
    </row>
    <row r="49" spans="1:8" ht="16">
      <c r="A49" s="23"/>
      <c r="B49" s="91" t="s">
        <v>242</v>
      </c>
      <c r="C49" s="38"/>
      <c r="D49" s="93" t="s">
        <v>21</v>
      </c>
      <c r="E49" s="24"/>
      <c r="F49" s="37"/>
      <c r="G49" s="37"/>
      <c r="H49" s="37"/>
    </row>
    <row r="50" spans="1:8" ht="16">
      <c r="A50" s="23"/>
      <c r="B50" s="91" t="s">
        <v>243</v>
      </c>
      <c r="C50" s="38"/>
      <c r="D50" s="93" t="s">
        <v>21</v>
      </c>
      <c r="E50" s="24"/>
      <c r="F50" s="37"/>
      <c r="G50" s="37"/>
      <c r="H50" s="37"/>
    </row>
    <row r="51" spans="1:8" ht="16">
      <c r="A51" s="23"/>
      <c r="B51" s="91" t="s">
        <v>244</v>
      </c>
      <c r="C51" s="38"/>
      <c r="D51" s="93" t="s">
        <v>21</v>
      </c>
      <c r="E51" s="24"/>
      <c r="F51" s="37"/>
      <c r="G51" s="37"/>
      <c r="H51" s="37"/>
    </row>
    <row r="52" spans="1:8" ht="16">
      <c r="A52" s="23"/>
      <c r="B52" s="91" t="s">
        <v>247</v>
      </c>
      <c r="C52" s="38"/>
      <c r="D52" s="93" t="s">
        <v>21</v>
      </c>
      <c r="E52" s="24"/>
      <c r="F52" s="37"/>
      <c r="G52" s="37"/>
      <c r="H52" s="37"/>
    </row>
    <row r="53" spans="1:8" ht="16">
      <c r="A53" s="23"/>
      <c r="B53" s="91" t="s">
        <v>248</v>
      </c>
      <c r="C53" s="38"/>
      <c r="D53" s="93" t="s">
        <v>21</v>
      </c>
      <c r="E53" s="24"/>
      <c r="F53" s="37"/>
      <c r="G53" s="37"/>
      <c r="H53" s="37"/>
    </row>
    <row r="54" spans="1:8" ht="16">
      <c r="A54" s="23"/>
      <c r="B54" s="91" t="s">
        <v>249</v>
      </c>
      <c r="C54" s="38"/>
      <c r="D54" s="93" t="s">
        <v>21</v>
      </c>
      <c r="E54" s="24"/>
      <c r="F54" s="37"/>
      <c r="G54" s="37"/>
      <c r="H54" s="37"/>
    </row>
    <row r="55" spans="1:8" ht="16">
      <c r="A55" s="23"/>
      <c r="B55" s="10"/>
      <c r="C55" s="24"/>
      <c r="D55" s="24"/>
      <c r="E55" s="24"/>
      <c r="F55" s="37"/>
      <c r="G55" s="37"/>
      <c r="H55" s="37"/>
    </row>
    <row r="56" spans="1:8" ht="16">
      <c r="A56" s="23"/>
      <c r="B56" s="90" t="s">
        <v>46</v>
      </c>
      <c r="C56" s="46"/>
      <c r="D56" s="46"/>
      <c r="E56" s="24"/>
      <c r="F56" s="37"/>
      <c r="G56" s="44"/>
      <c r="H56" s="47"/>
    </row>
    <row r="57" spans="1:8" ht="16">
      <c r="A57" s="23"/>
      <c r="B57" s="48" t="s">
        <v>237</v>
      </c>
      <c r="C57" s="8"/>
      <c r="D57" s="120" t="s">
        <v>47</v>
      </c>
      <c r="E57" s="120"/>
      <c r="F57" s="37"/>
      <c r="G57" s="44"/>
      <c r="H57" s="47"/>
    </row>
    <row r="58" spans="1:8" ht="16">
      <c r="A58" s="23"/>
      <c r="C58" s="8"/>
      <c r="D58" s="120" t="s">
        <v>48</v>
      </c>
      <c r="E58" s="120"/>
      <c r="F58" s="37"/>
      <c r="G58" s="44"/>
      <c r="H58" s="47"/>
    </row>
    <row r="59" spans="1:8" ht="16">
      <c r="A59" s="23"/>
      <c r="B59" s="10"/>
      <c r="C59" s="8"/>
      <c r="D59" s="120" t="s">
        <v>49</v>
      </c>
      <c r="E59" s="120"/>
      <c r="F59" s="37"/>
      <c r="G59" s="44"/>
      <c r="H59" s="47"/>
    </row>
    <row r="60" spans="1:8" ht="16">
      <c r="A60" s="23"/>
      <c r="B60" s="10"/>
      <c r="C60" s="8"/>
      <c r="D60" s="120" t="s">
        <v>50</v>
      </c>
      <c r="E60" s="120"/>
      <c r="F60" s="37"/>
      <c r="G60" s="44"/>
      <c r="H60" s="47"/>
    </row>
    <row r="61" spans="1:8" ht="16">
      <c r="A61" s="23"/>
      <c r="B61" s="10"/>
      <c r="C61" s="8"/>
      <c r="D61" s="120" t="s">
        <v>51</v>
      </c>
      <c r="E61" s="120"/>
      <c r="F61" s="37"/>
      <c r="G61" s="44"/>
      <c r="H61" s="47"/>
    </row>
    <row r="62" spans="1:8" ht="16">
      <c r="A62" s="23"/>
      <c r="B62" s="10"/>
      <c r="C62" s="8"/>
      <c r="D62" s="26" t="s">
        <v>92</v>
      </c>
      <c r="E62" s="24" t="s">
        <v>221</v>
      </c>
      <c r="F62" s="114"/>
      <c r="G62" s="115"/>
      <c r="H62" s="116"/>
    </row>
    <row r="63" spans="1:8" ht="16">
      <c r="A63" s="23"/>
      <c r="B63" s="10"/>
      <c r="C63" s="24"/>
      <c r="D63" s="24"/>
      <c r="E63" s="24"/>
      <c r="F63" s="37"/>
      <c r="G63" s="37"/>
      <c r="H63" s="37"/>
    </row>
    <row r="64" spans="1:8">
      <c r="A64" s="23"/>
    </row>
    <row r="65" spans="1:8" ht="17">
      <c r="A65" s="103" t="str">
        <f>" Retail Activity at "&amp;C18</f>
        <v xml:space="preserve"> Retail Activity at </v>
      </c>
      <c r="B65" s="103"/>
      <c r="C65" s="103"/>
      <c r="D65" s="103"/>
      <c r="E65" s="103"/>
      <c r="F65" s="103"/>
      <c r="G65" s="103"/>
      <c r="H65" s="103"/>
    </row>
    <row r="66" spans="1:8">
      <c r="A66" s="23" t="str">
        <f>"A. Retail Motor Fuels Sales, CY"&amp;year</f>
        <v>A. Retail Motor Fuels Sales, CY2024</v>
      </c>
      <c r="F66" s="119"/>
      <c r="G66" s="119"/>
    </row>
    <row r="67" spans="1:8" ht="16">
      <c r="A67" s="23"/>
      <c r="C67" s="49" t="s">
        <v>52</v>
      </c>
      <c r="D67" s="50" t="s">
        <v>53</v>
      </c>
      <c r="E67" s="50" t="s">
        <v>54</v>
      </c>
      <c r="F67" s="51" t="s">
        <v>55</v>
      </c>
      <c r="G67" s="51" t="s">
        <v>56</v>
      </c>
      <c r="H67" s="43" t="s">
        <v>57</v>
      </c>
    </row>
    <row r="68" spans="1:8">
      <c r="A68" s="23"/>
      <c r="C68" s="24" t="s">
        <v>58</v>
      </c>
      <c r="D68" s="1"/>
      <c r="E68" s="2"/>
      <c r="F68" s="3"/>
      <c r="G68" s="4"/>
      <c r="H68" s="52">
        <f t="shared" ref="H68:H74" si="0">E68-F68+G68</f>
        <v>0</v>
      </c>
    </row>
    <row r="69" spans="1:8">
      <c r="A69" s="23"/>
      <c r="C69" s="24" t="s">
        <v>59</v>
      </c>
      <c r="D69" s="1"/>
      <c r="E69" s="2"/>
      <c r="F69" s="3"/>
      <c r="G69" s="4"/>
      <c r="H69" s="52">
        <f t="shared" si="0"/>
        <v>0</v>
      </c>
    </row>
    <row r="70" spans="1:8">
      <c r="A70" s="23"/>
      <c r="C70" s="24" t="s">
        <v>60</v>
      </c>
      <c r="D70" s="1"/>
      <c r="E70" s="2"/>
      <c r="F70" s="3"/>
      <c r="G70" s="4"/>
      <c r="H70" s="52">
        <f t="shared" si="0"/>
        <v>0</v>
      </c>
    </row>
    <row r="71" spans="1:8">
      <c r="A71" s="23"/>
      <c r="C71" s="24" t="s">
        <v>61</v>
      </c>
      <c r="D71" s="1"/>
      <c r="E71" s="2"/>
      <c r="F71" s="3"/>
      <c r="G71" s="4"/>
      <c r="H71" s="52">
        <f t="shared" si="0"/>
        <v>0</v>
      </c>
    </row>
    <row r="72" spans="1:8">
      <c r="A72" s="23"/>
      <c r="C72" s="24" t="s">
        <v>261</v>
      </c>
      <c r="D72" s="1"/>
      <c r="E72" s="2"/>
      <c r="F72" s="3"/>
      <c r="G72" s="4"/>
      <c r="H72" s="52">
        <f t="shared" si="0"/>
        <v>0</v>
      </c>
    </row>
    <row r="73" spans="1:8">
      <c r="A73" s="23"/>
      <c r="C73" s="24" t="s">
        <v>62</v>
      </c>
      <c r="D73" s="1"/>
      <c r="E73" s="2"/>
      <c r="F73" s="3"/>
      <c r="G73" s="4"/>
      <c r="H73" s="52">
        <f t="shared" si="0"/>
        <v>0</v>
      </c>
    </row>
    <row r="74" spans="1:8" s="29" customFormat="1">
      <c r="A74" s="23"/>
      <c r="C74" s="24" t="s">
        <v>63</v>
      </c>
      <c r="D74" s="1"/>
      <c r="E74" s="2"/>
      <c r="F74" s="3"/>
      <c r="G74" s="4"/>
      <c r="H74" s="52">
        <f t="shared" si="0"/>
        <v>0</v>
      </c>
    </row>
    <row r="75" spans="1:8">
      <c r="A75" s="23"/>
      <c r="C75" s="49" t="s">
        <v>64</v>
      </c>
      <c r="D75" s="53">
        <f>SUM(D68:D74)</f>
        <v>0</v>
      </c>
      <c r="E75" s="54">
        <f>SUM(E68:E74)</f>
        <v>0</v>
      </c>
      <c r="F75" s="54">
        <f>SUM(F68:F74)</f>
        <v>0</v>
      </c>
      <c r="G75" s="54">
        <f>SUM(G68:G74)</f>
        <v>0</v>
      </c>
      <c r="H75" s="55">
        <f>SUM(H68:H74)</f>
        <v>0</v>
      </c>
    </row>
    <row r="76" spans="1:8">
      <c r="A76" s="23"/>
    </row>
    <row r="77" spans="1:8">
      <c r="A77" s="23"/>
    </row>
    <row r="78" spans="1:8">
      <c r="A78" s="23"/>
    </row>
    <row r="79" spans="1:8">
      <c r="A79" s="23"/>
    </row>
    <row r="80" spans="1:8">
      <c r="A80" s="23" t="str">
        <f>"B. Tobacco Merchandise, CY"&amp;year</f>
        <v>B. Tobacco Merchandise, CY2024</v>
      </c>
      <c r="F80" s="119"/>
      <c r="G80" s="119"/>
    </row>
    <row r="81" spans="1:8" ht="16">
      <c r="A81" s="23"/>
      <c r="E81" s="56" t="s">
        <v>54</v>
      </c>
      <c r="F81" s="43" t="s">
        <v>65</v>
      </c>
      <c r="G81" s="43"/>
      <c r="H81" s="56" t="s">
        <v>57</v>
      </c>
    </row>
    <row r="82" spans="1:8" ht="16">
      <c r="A82" s="23"/>
      <c r="B82" s="49" t="s">
        <v>52</v>
      </c>
      <c r="C82" s="57" t="s">
        <v>66</v>
      </c>
      <c r="D82" s="57" t="s">
        <v>67</v>
      </c>
      <c r="E82" s="58" t="s">
        <v>68</v>
      </c>
      <c r="F82" s="43" t="str">
        <f>E82</f>
        <v>(not incl. taxes)</v>
      </c>
      <c r="G82" s="43" t="s">
        <v>56</v>
      </c>
      <c r="H82" s="43" t="str">
        <f>E82</f>
        <v>(not incl. taxes)</v>
      </c>
    </row>
    <row r="83" spans="1:8">
      <c r="A83" s="23"/>
      <c r="B83" s="59" t="s">
        <v>69</v>
      </c>
      <c r="C83" s="50"/>
      <c r="D83" s="50"/>
      <c r="E83" s="50"/>
      <c r="F83" s="51"/>
      <c r="G83" s="51"/>
      <c r="H83" s="43"/>
    </row>
    <row r="84" spans="1:8">
      <c r="A84" s="23"/>
      <c r="B84" s="24" t="s">
        <v>70</v>
      </c>
      <c r="C84" s="1"/>
      <c r="D84" s="2"/>
      <c r="E84" s="2"/>
      <c r="F84" s="3"/>
      <c r="G84" s="4"/>
      <c r="H84" s="52">
        <f t="shared" ref="H84:H89" si="1">E84-F84+G84</f>
        <v>0</v>
      </c>
    </row>
    <row r="85" spans="1:8">
      <c r="A85" s="23"/>
      <c r="B85" s="24" t="s">
        <v>222</v>
      </c>
      <c r="C85" s="1"/>
      <c r="D85" s="2"/>
      <c r="E85" s="2"/>
      <c r="F85" s="3"/>
      <c r="G85" s="4"/>
      <c r="H85" s="52">
        <f t="shared" si="1"/>
        <v>0</v>
      </c>
    </row>
    <row r="86" spans="1:8">
      <c r="A86" s="23"/>
      <c r="B86" s="24"/>
      <c r="C86" s="60"/>
      <c r="D86" s="60"/>
      <c r="E86" s="61"/>
      <c r="F86" s="62"/>
      <c r="G86" s="63"/>
      <c r="H86" s="64"/>
    </row>
    <row r="87" spans="1:8">
      <c r="A87" s="23"/>
      <c r="B87" s="59" t="s">
        <v>71</v>
      </c>
      <c r="C87" s="60"/>
      <c r="D87" s="60"/>
      <c r="E87" s="61"/>
      <c r="F87" s="62"/>
      <c r="G87" s="63"/>
      <c r="H87" s="64"/>
    </row>
    <row r="88" spans="1:8" ht="16">
      <c r="A88" s="23"/>
      <c r="B88" s="24" t="s">
        <v>72</v>
      </c>
      <c r="C88"/>
      <c r="D88" s="2"/>
      <c r="E88" s="2"/>
      <c r="F88" s="3"/>
      <c r="G88" s="4"/>
      <c r="H88" s="52">
        <f t="shared" si="1"/>
        <v>0</v>
      </c>
    </row>
    <row r="89" spans="1:8" ht="16">
      <c r="A89" s="23"/>
      <c r="B89" s="24" t="s">
        <v>73</v>
      </c>
      <c r="C89"/>
      <c r="D89" s="2"/>
      <c r="E89" s="2"/>
      <c r="F89" s="3"/>
      <c r="G89" s="4"/>
      <c r="H89" s="52">
        <f t="shared" si="1"/>
        <v>0</v>
      </c>
    </row>
    <row r="90" spans="1:8" ht="16">
      <c r="A90" s="23"/>
      <c r="B90" s="24"/>
      <c r="C90"/>
      <c r="D90" s="65"/>
      <c r="E90" s="66"/>
      <c r="F90" s="67"/>
      <c r="G90" s="68"/>
      <c r="H90" s="52"/>
    </row>
    <row r="91" spans="1:8">
      <c r="A91" s="23"/>
      <c r="B91" s="49" t="s">
        <v>74</v>
      </c>
      <c r="C91" s="53">
        <f>SUM(C84:C89)</f>
        <v>0</v>
      </c>
      <c r="D91" s="54"/>
      <c r="E91" s="54">
        <f>SUM(E84:E89)</f>
        <v>0</v>
      </c>
      <c r="F91" s="54">
        <f>SUM(F84:F89)</f>
        <v>0</v>
      </c>
      <c r="G91" s="54">
        <f>SUM(G84:G89)</f>
        <v>0</v>
      </c>
      <c r="H91" s="55">
        <f>SUM(H84:H89)</f>
        <v>0</v>
      </c>
    </row>
    <row r="92" spans="1:8">
      <c r="A92" s="23"/>
    </row>
    <row r="93" spans="1:8">
      <c r="A93" s="23"/>
    </row>
    <row r="94" spans="1:8">
      <c r="A94" s="23" t="str">
        <f>"C. Non-Tobacco Merchandise, CY"&amp;year</f>
        <v>C. Non-Tobacco Merchandise, CY2024</v>
      </c>
      <c r="F94" s="119"/>
      <c r="G94" s="119"/>
    </row>
    <row r="95" spans="1:8" ht="16">
      <c r="A95" s="23"/>
      <c r="C95" s="49"/>
      <c r="D95" s="49"/>
      <c r="E95" s="50" t="s">
        <v>54</v>
      </c>
      <c r="F95" s="51" t="s">
        <v>55</v>
      </c>
      <c r="G95" s="51" t="s">
        <v>56</v>
      </c>
      <c r="H95" s="43" t="s">
        <v>57</v>
      </c>
    </row>
    <row r="96" spans="1:8">
      <c r="A96" s="23"/>
      <c r="D96" s="24" t="s">
        <v>75</v>
      </c>
      <c r="E96" s="2"/>
      <c r="F96" s="3"/>
      <c r="G96" s="4"/>
      <c r="H96" s="52">
        <f>E96-F96+G96</f>
        <v>0</v>
      </c>
    </row>
    <row r="97" spans="1:8">
      <c r="A97" s="23"/>
      <c r="D97" s="24" t="s">
        <v>76</v>
      </c>
      <c r="E97" s="2"/>
      <c r="F97" s="3"/>
      <c r="G97" s="4"/>
      <c r="H97" s="52">
        <f t="shared" ref="H97:H105" si="2">E97-F97+G97</f>
        <v>0</v>
      </c>
    </row>
    <row r="98" spans="1:8">
      <c r="A98" s="23"/>
      <c r="D98" s="24" t="s">
        <v>77</v>
      </c>
      <c r="E98" s="2"/>
      <c r="F98" s="3"/>
      <c r="G98" s="4"/>
      <c r="H98" s="52">
        <f t="shared" si="2"/>
        <v>0</v>
      </c>
    </row>
    <row r="99" spans="1:8">
      <c r="A99" s="23"/>
      <c r="D99" s="24" t="s">
        <v>78</v>
      </c>
      <c r="E99" s="2"/>
      <c r="F99" s="3"/>
      <c r="G99" s="4"/>
      <c r="H99" s="52">
        <f t="shared" si="2"/>
        <v>0</v>
      </c>
    </row>
    <row r="100" spans="1:8">
      <c r="A100" s="23"/>
      <c r="D100" s="24" t="s">
        <v>79</v>
      </c>
      <c r="E100" s="2"/>
      <c r="F100" s="3"/>
      <c r="G100" s="4"/>
      <c r="H100" s="52">
        <f t="shared" si="2"/>
        <v>0</v>
      </c>
    </row>
    <row r="101" spans="1:8">
      <c r="A101" s="23"/>
      <c r="D101" s="24" t="s">
        <v>80</v>
      </c>
      <c r="E101" s="2"/>
      <c r="F101" s="3"/>
      <c r="G101" s="4"/>
      <c r="H101" s="52">
        <f t="shared" si="2"/>
        <v>0</v>
      </c>
    </row>
    <row r="102" spans="1:8">
      <c r="A102" s="23"/>
      <c r="D102" s="24" t="s">
        <v>81</v>
      </c>
      <c r="E102" s="2"/>
      <c r="F102" s="3"/>
      <c r="G102" s="4"/>
      <c r="H102" s="52">
        <f t="shared" si="2"/>
        <v>0</v>
      </c>
    </row>
    <row r="103" spans="1:8">
      <c r="A103" s="23"/>
      <c r="D103" s="24" t="s">
        <v>82</v>
      </c>
      <c r="E103" s="2"/>
      <c r="F103" s="3"/>
      <c r="G103" s="4"/>
      <c r="H103" s="52">
        <f t="shared" si="2"/>
        <v>0</v>
      </c>
    </row>
    <row r="104" spans="1:8">
      <c r="A104" s="23"/>
      <c r="D104" s="24" t="s">
        <v>83</v>
      </c>
      <c r="E104" s="2"/>
      <c r="F104" s="3"/>
      <c r="G104" s="4"/>
      <c r="H104" s="52">
        <f t="shared" si="2"/>
        <v>0</v>
      </c>
    </row>
    <row r="105" spans="1:8">
      <c r="A105" s="23"/>
      <c r="D105" s="24" t="s">
        <v>84</v>
      </c>
      <c r="E105" s="2"/>
      <c r="F105" s="3"/>
      <c r="G105" s="4"/>
      <c r="H105" s="52">
        <f t="shared" si="2"/>
        <v>0</v>
      </c>
    </row>
    <row r="106" spans="1:8">
      <c r="A106" s="23"/>
      <c r="D106" s="49" t="s">
        <v>85</v>
      </c>
      <c r="E106" s="54">
        <f>SUM(E96:E105)</f>
        <v>0</v>
      </c>
      <c r="F106" s="54">
        <f>SUM(F96:F105)</f>
        <v>0</v>
      </c>
      <c r="G106" s="54">
        <f>SUM(G96:G105)</f>
        <v>0</v>
      </c>
      <c r="H106" s="55">
        <f>SUM(H96:H105)</f>
        <v>0</v>
      </c>
    </row>
    <row r="107" spans="1:8">
      <c r="A107" s="23"/>
      <c r="D107" s="49"/>
      <c r="E107" s="54"/>
      <c r="F107" s="54"/>
      <c r="G107" s="54"/>
      <c r="H107" s="55"/>
    </row>
    <row r="108" spans="1:8">
      <c r="A108" s="23"/>
      <c r="D108" s="49" t="s">
        <v>86</v>
      </c>
      <c r="E108" s="54">
        <f>E91+E106</f>
        <v>0</v>
      </c>
      <c r="F108" s="54">
        <f>F91+F106</f>
        <v>0</v>
      </c>
      <c r="G108" s="54">
        <f>G91+G106</f>
        <v>0</v>
      </c>
      <c r="H108" s="55">
        <f>H91+H106</f>
        <v>0</v>
      </c>
    </row>
    <row r="109" spans="1:8">
      <c r="A109" s="23"/>
      <c r="C109" s="49"/>
      <c r="D109" s="49"/>
      <c r="E109" s="69"/>
      <c r="F109" s="69"/>
      <c r="G109" s="69"/>
      <c r="H109" s="69"/>
    </row>
    <row r="110" spans="1:8">
      <c r="A110" s="23"/>
    </row>
    <row r="111" spans="1:8">
      <c r="A111" s="23" t="str">
        <f>"D. Foodservice, CY"&amp;year</f>
        <v>D. Foodservice, CY2024</v>
      </c>
      <c r="F111" s="119"/>
      <c r="G111" s="119"/>
    </row>
    <row r="112" spans="1:8" ht="16">
      <c r="A112" s="23"/>
      <c r="D112" s="49" t="s">
        <v>87</v>
      </c>
      <c r="E112" s="50" t="s">
        <v>54</v>
      </c>
      <c r="F112" s="51" t="s">
        <v>55</v>
      </c>
      <c r="G112" s="51" t="s">
        <v>56</v>
      </c>
      <c r="H112" s="43" t="s">
        <v>57</v>
      </c>
    </row>
    <row r="113" spans="1:8">
      <c r="A113" s="23"/>
      <c r="C113" s="24" t="s">
        <v>88</v>
      </c>
      <c r="E113" s="2"/>
      <c r="F113" s="3"/>
      <c r="G113" s="4"/>
      <c r="H113" s="52">
        <f>E113-F113+G113</f>
        <v>0</v>
      </c>
    </row>
    <row r="114" spans="1:8">
      <c r="A114" s="23"/>
      <c r="C114" s="24" t="s">
        <v>89</v>
      </c>
      <c r="E114" s="2"/>
      <c r="F114" s="3"/>
      <c r="G114" s="4"/>
      <c r="H114" s="52">
        <f>E114-F114+G114</f>
        <v>0</v>
      </c>
    </row>
    <row r="115" spans="1:8">
      <c r="A115" s="23"/>
      <c r="C115" s="24" t="s">
        <v>90</v>
      </c>
      <c r="D115" s="1"/>
      <c r="E115" s="2"/>
      <c r="F115" s="3"/>
      <c r="G115" s="4"/>
      <c r="H115" s="52">
        <f>E115-F115+G115</f>
        <v>0</v>
      </c>
    </row>
    <row r="116" spans="1:8">
      <c r="A116" s="23"/>
      <c r="C116" s="24" t="s">
        <v>91</v>
      </c>
      <c r="D116" s="1"/>
      <c r="E116" s="2"/>
      <c r="F116" s="3"/>
      <c r="G116" s="4"/>
      <c r="H116" s="52">
        <f>E116-F116+G116</f>
        <v>0</v>
      </c>
    </row>
    <row r="117" spans="1:8">
      <c r="A117" s="23"/>
      <c r="C117" s="24" t="s">
        <v>92</v>
      </c>
      <c r="E117" s="2"/>
      <c r="F117" s="3"/>
      <c r="G117" s="4"/>
      <c r="H117" s="52">
        <f>E117-F117+G117</f>
        <v>0</v>
      </c>
    </row>
    <row r="118" spans="1:8">
      <c r="A118" s="23"/>
      <c r="C118" s="49" t="s">
        <v>93</v>
      </c>
      <c r="E118" s="54">
        <f>SUM(E113:E117)</f>
        <v>0</v>
      </c>
      <c r="F118" s="54">
        <f>SUM(F113:F117)</f>
        <v>0</v>
      </c>
      <c r="G118" s="54">
        <f>SUM(G113:G117)</f>
        <v>0</v>
      </c>
      <c r="H118" s="55">
        <f>SUM(H113:H117)</f>
        <v>0</v>
      </c>
    </row>
    <row r="119" spans="1:8">
      <c r="A119" s="23"/>
      <c r="B119" s="49"/>
      <c r="E119" s="69"/>
      <c r="F119" s="69"/>
      <c r="G119" s="69"/>
      <c r="H119" s="69"/>
    </row>
    <row r="120" spans="1:8">
      <c r="A120" s="23"/>
    </row>
    <row r="121" spans="1:8">
      <c r="A121" s="23" t="str">
        <f>"E. Inventory Turns, CY"&amp;year</f>
        <v>E. Inventory Turns, CY2024</v>
      </c>
    </row>
    <row r="122" spans="1:8">
      <c r="A122" s="23"/>
      <c r="B122" s="24" t="s">
        <v>94</v>
      </c>
      <c r="C122" s="5"/>
      <c r="D122" s="70"/>
      <c r="E122" s="70"/>
      <c r="F122" s="70"/>
      <c r="G122" s="70"/>
      <c r="H122" s="70"/>
    </row>
    <row r="123" spans="1:8">
      <c r="A123" s="23"/>
      <c r="B123" s="24" t="s">
        <v>95</v>
      </c>
      <c r="C123" s="5"/>
      <c r="D123" s="70"/>
      <c r="E123" s="70"/>
      <c r="F123" s="70"/>
      <c r="G123" s="70"/>
      <c r="H123" s="70"/>
    </row>
    <row r="124" spans="1:8">
      <c r="A124" s="23"/>
      <c r="B124" s="24" t="s">
        <v>96</v>
      </c>
      <c r="C124" s="5"/>
      <c r="D124" s="70"/>
      <c r="E124" s="70"/>
      <c r="F124" s="70"/>
      <c r="G124" s="70"/>
      <c r="H124" s="70"/>
    </row>
    <row r="125" spans="1:8">
      <c r="A125" s="23"/>
      <c r="B125" s="24" t="s">
        <v>97</v>
      </c>
      <c r="C125" s="5"/>
      <c r="D125" s="70"/>
      <c r="E125" s="70"/>
      <c r="F125" s="70"/>
      <c r="G125" s="70"/>
      <c r="H125" s="70"/>
    </row>
    <row r="126" spans="1:8">
      <c r="A126" s="23"/>
      <c r="B126" s="24" t="s">
        <v>98</v>
      </c>
      <c r="C126" s="5"/>
      <c r="D126" s="70"/>
      <c r="E126" s="70"/>
      <c r="F126" s="70"/>
      <c r="G126" s="70"/>
      <c r="H126" s="70"/>
    </row>
    <row r="127" spans="1:8">
      <c r="A127" s="23"/>
      <c r="C127" s="46"/>
    </row>
    <row r="128" spans="1:8">
      <c r="A128" s="23"/>
      <c r="C128" s="46"/>
    </row>
    <row r="129" spans="1:8">
      <c r="A129" s="23" t="str">
        <f>"F. Customer Transactions, CY"&amp;year</f>
        <v>F. Customer Transactions, CY2024</v>
      </c>
      <c r="C129" s="46"/>
    </row>
    <row r="130" spans="1:8">
      <c r="A130" s="23"/>
      <c r="C130" s="56"/>
      <c r="D130" s="56"/>
      <c r="E130" s="57"/>
      <c r="F130" s="56"/>
      <c r="G130" s="57"/>
      <c r="H130" s="56"/>
    </row>
    <row r="131" spans="1:8">
      <c r="A131" s="23"/>
      <c r="B131" s="24" t="s">
        <v>99</v>
      </c>
      <c r="C131" s="5"/>
      <c r="D131" s="71"/>
      <c r="E131" s="71"/>
      <c r="F131" s="71"/>
      <c r="G131" s="71"/>
      <c r="H131" s="71"/>
    </row>
    <row r="132" spans="1:8">
      <c r="A132" s="23"/>
    </row>
    <row r="133" spans="1:8">
      <c r="A133" s="23"/>
    </row>
    <row r="134" spans="1:8" ht="17">
      <c r="A134" s="121" t="str">
        <f>"Operating Expenses at "&amp;C18</f>
        <v xml:space="preserve">Operating Expenses at </v>
      </c>
      <c r="B134" s="121"/>
      <c r="C134" s="121"/>
      <c r="D134" s="121"/>
      <c r="E134" s="121"/>
      <c r="F134" s="121"/>
      <c r="G134" s="121"/>
      <c r="H134" s="121"/>
    </row>
    <row r="135" spans="1:8" ht="17">
      <c r="A135" s="122" t="s">
        <v>100</v>
      </c>
      <c r="B135" s="122"/>
      <c r="C135" s="122"/>
      <c r="D135" s="122"/>
      <c r="E135" s="122"/>
      <c r="F135" s="122"/>
      <c r="G135" s="122"/>
      <c r="H135" s="122"/>
    </row>
    <row r="136" spans="1:8" ht="16">
      <c r="A136" s="23" t="str">
        <f>"G. Net Gross Profit, CY"&amp;year</f>
        <v>G. Net Gross Profit, CY2024</v>
      </c>
      <c r="H136" s="43" t="s">
        <v>101</v>
      </c>
    </row>
    <row r="137" spans="1:8">
      <c r="A137" s="23"/>
      <c r="G137" s="49" t="s">
        <v>102</v>
      </c>
      <c r="H137" s="52">
        <f>H75+H91+H106+H118</f>
        <v>0</v>
      </c>
    </row>
    <row r="138" spans="1:8">
      <c r="A138" s="23"/>
      <c r="B138" s="11" t="s">
        <v>103</v>
      </c>
      <c r="G138" s="24" t="s">
        <v>104</v>
      </c>
      <c r="H138" s="4"/>
    </row>
    <row r="139" spans="1:8">
      <c r="A139" s="23"/>
      <c r="G139" s="24" t="s">
        <v>105</v>
      </c>
      <c r="H139" s="4"/>
    </row>
    <row r="140" spans="1:8">
      <c r="A140" s="23"/>
      <c r="G140" s="49" t="s">
        <v>106</v>
      </c>
      <c r="H140" s="54">
        <f>H137-H138-H139</f>
        <v>0</v>
      </c>
    </row>
    <row r="141" spans="1:8">
      <c r="A141" s="23"/>
      <c r="G141" s="49"/>
      <c r="H141" s="54"/>
    </row>
    <row r="142" spans="1:8">
      <c r="A142" s="23"/>
      <c r="H142" s="72"/>
    </row>
    <row r="143" spans="1:8" ht="16">
      <c r="A143" s="23" t="str">
        <f>"H. Direct Store Operating Expenses, CY"&amp;year</f>
        <v>H. Direct Store Operating Expenses, CY2024</v>
      </c>
      <c r="H143" s="73" t="s">
        <v>101</v>
      </c>
    </row>
    <row r="144" spans="1:8">
      <c r="A144" s="23"/>
      <c r="G144" s="24" t="s">
        <v>107</v>
      </c>
      <c r="H144" s="4"/>
    </row>
    <row r="145" spans="1:8">
      <c r="A145" s="23"/>
      <c r="B145" s="11" t="s">
        <v>103</v>
      </c>
      <c r="G145" s="24" t="s">
        <v>108</v>
      </c>
      <c r="H145" s="4"/>
    </row>
    <row r="146" spans="1:8">
      <c r="A146" s="23"/>
      <c r="G146" s="24" t="s">
        <v>109</v>
      </c>
      <c r="H146" s="4"/>
    </row>
    <row r="147" spans="1:8">
      <c r="A147" s="23"/>
      <c r="G147" s="24" t="s">
        <v>110</v>
      </c>
      <c r="H147" s="4"/>
    </row>
    <row r="148" spans="1:8">
      <c r="A148" s="23"/>
      <c r="G148" s="24" t="s">
        <v>111</v>
      </c>
      <c r="H148" s="4"/>
    </row>
    <row r="149" spans="1:8">
      <c r="A149" s="23"/>
      <c r="G149" s="24" t="s">
        <v>112</v>
      </c>
      <c r="H149" s="4"/>
    </row>
    <row r="150" spans="1:8">
      <c r="A150" s="23"/>
      <c r="G150" s="24" t="s">
        <v>113</v>
      </c>
      <c r="H150" s="4"/>
    </row>
    <row r="151" spans="1:8">
      <c r="A151" s="23"/>
      <c r="G151" s="24" t="s">
        <v>114</v>
      </c>
      <c r="H151" s="4"/>
    </row>
    <row r="152" spans="1:8">
      <c r="A152" s="23"/>
      <c r="G152" s="24" t="s">
        <v>115</v>
      </c>
      <c r="H152" s="4"/>
    </row>
    <row r="153" spans="1:8">
      <c r="A153" s="23"/>
      <c r="G153" s="24" t="s">
        <v>116</v>
      </c>
      <c r="H153" s="4"/>
    </row>
    <row r="154" spans="1:8">
      <c r="A154" s="23"/>
      <c r="G154" s="24" t="s">
        <v>117</v>
      </c>
      <c r="H154" s="4"/>
    </row>
    <row r="155" spans="1:8">
      <c r="A155" s="23"/>
      <c r="G155" s="24" t="s">
        <v>118</v>
      </c>
      <c r="H155" s="4"/>
    </row>
    <row r="156" spans="1:8">
      <c r="A156" s="23"/>
      <c r="G156" s="24" t="s">
        <v>119</v>
      </c>
      <c r="H156" s="4"/>
    </row>
    <row r="157" spans="1:8">
      <c r="A157" s="23"/>
      <c r="G157" s="24" t="s">
        <v>120</v>
      </c>
      <c r="H157" s="4"/>
    </row>
    <row r="158" spans="1:8">
      <c r="A158" s="23"/>
      <c r="G158" s="24" t="s">
        <v>121</v>
      </c>
      <c r="H158" s="4"/>
    </row>
    <row r="159" spans="1:8">
      <c r="A159" s="23"/>
      <c r="G159" s="24" t="s">
        <v>122</v>
      </c>
      <c r="H159" s="4"/>
    </row>
    <row r="160" spans="1:8">
      <c r="A160" s="23"/>
      <c r="G160" s="24" t="s">
        <v>123</v>
      </c>
      <c r="H160" s="4"/>
    </row>
    <row r="161" spans="1:8">
      <c r="A161" s="23"/>
      <c r="G161" s="24" t="s">
        <v>124</v>
      </c>
      <c r="H161" s="4"/>
    </row>
    <row r="162" spans="1:8">
      <c r="A162" s="23"/>
      <c r="G162" s="24" t="s">
        <v>125</v>
      </c>
      <c r="H162" s="4"/>
    </row>
    <row r="163" spans="1:8">
      <c r="A163" s="23"/>
      <c r="G163" s="24" t="s">
        <v>126</v>
      </c>
      <c r="H163" s="4"/>
    </row>
    <row r="164" spans="1:8">
      <c r="A164" s="23"/>
      <c r="G164" s="24" t="s">
        <v>127</v>
      </c>
      <c r="H164" s="4"/>
    </row>
    <row r="165" spans="1:8">
      <c r="A165" s="23"/>
      <c r="G165" s="24" t="s">
        <v>128</v>
      </c>
      <c r="H165" s="4"/>
    </row>
    <row r="166" spans="1:8">
      <c r="A166" s="23"/>
      <c r="G166" s="24" t="s">
        <v>129</v>
      </c>
      <c r="H166" s="4"/>
    </row>
    <row r="167" spans="1:8">
      <c r="A167" s="23"/>
      <c r="G167" s="24" t="s">
        <v>92</v>
      </c>
      <c r="H167" s="4"/>
    </row>
    <row r="168" spans="1:8">
      <c r="A168" s="23"/>
      <c r="G168" s="49" t="s">
        <v>130</v>
      </c>
      <c r="H168" s="54">
        <f>SUM(H144:H167)</f>
        <v>0</v>
      </c>
    </row>
    <row r="169" spans="1:8">
      <c r="A169" s="23"/>
      <c r="H169" s="72"/>
    </row>
    <row r="170" spans="1:8">
      <c r="A170" s="23"/>
      <c r="H170" s="72"/>
    </row>
    <row r="171" spans="1:8" ht="32">
      <c r="A171" s="23" t="str">
        <f>"I. Other Store Operating Income, CY"&amp;year</f>
        <v>I. Other Store Operating Income, CY2024</v>
      </c>
      <c r="H171" s="73" t="s">
        <v>131</v>
      </c>
    </row>
    <row r="172" spans="1:8">
      <c r="A172" s="23"/>
      <c r="G172" s="24" t="s">
        <v>132</v>
      </c>
      <c r="H172" s="4"/>
    </row>
    <row r="173" spans="1:8">
      <c r="A173" s="23"/>
      <c r="B173" s="11" t="s">
        <v>103</v>
      </c>
      <c r="G173" s="24" t="s">
        <v>133</v>
      </c>
      <c r="H173" s="4"/>
    </row>
    <row r="174" spans="1:8">
      <c r="A174" s="23"/>
      <c r="G174" s="24" t="s">
        <v>134</v>
      </c>
      <c r="H174" s="4"/>
    </row>
    <row r="175" spans="1:8">
      <c r="A175" s="23"/>
      <c r="G175" s="24" t="s">
        <v>135</v>
      </c>
      <c r="H175" s="4"/>
    </row>
    <row r="176" spans="1:8">
      <c r="A176" s="23"/>
      <c r="G176" s="24" t="s">
        <v>136</v>
      </c>
      <c r="H176" s="4"/>
    </row>
    <row r="177" spans="1:8">
      <c r="A177" s="23"/>
      <c r="G177" s="24" t="s">
        <v>137</v>
      </c>
      <c r="H177" s="4"/>
    </row>
    <row r="178" spans="1:8">
      <c r="A178" s="23"/>
      <c r="G178" s="24" t="s">
        <v>138</v>
      </c>
      <c r="H178" s="4"/>
    </row>
    <row r="179" spans="1:8">
      <c r="A179" s="23"/>
      <c r="G179" s="24" t="s">
        <v>139</v>
      </c>
      <c r="H179" s="4"/>
    </row>
    <row r="180" spans="1:8">
      <c r="A180" s="23"/>
      <c r="G180" s="24" t="s">
        <v>140</v>
      </c>
      <c r="H180" s="4"/>
    </row>
    <row r="181" spans="1:8">
      <c r="A181" s="23"/>
      <c r="G181" s="24" t="s">
        <v>141</v>
      </c>
      <c r="H181" s="4"/>
    </row>
    <row r="182" spans="1:8">
      <c r="A182" s="23"/>
      <c r="G182" s="24" t="s">
        <v>142</v>
      </c>
      <c r="H182" s="4"/>
    </row>
    <row r="183" spans="1:8">
      <c r="A183" s="23"/>
      <c r="G183" s="24" t="s">
        <v>143</v>
      </c>
      <c r="H183" s="4"/>
    </row>
    <row r="184" spans="1:8">
      <c r="A184" s="23"/>
      <c r="G184" s="24" t="s">
        <v>144</v>
      </c>
      <c r="H184" s="4"/>
    </row>
    <row r="185" spans="1:8">
      <c r="A185" s="23"/>
      <c r="G185" s="24" t="s">
        <v>145</v>
      </c>
      <c r="H185" s="4"/>
    </row>
    <row r="186" spans="1:8">
      <c r="A186" s="23"/>
      <c r="G186" s="24" t="s">
        <v>146</v>
      </c>
      <c r="H186" s="4"/>
    </row>
    <row r="187" spans="1:8">
      <c r="A187" s="23"/>
      <c r="G187" s="24" t="s">
        <v>147</v>
      </c>
      <c r="H187" s="4"/>
    </row>
    <row r="188" spans="1:8">
      <c r="A188" s="23"/>
      <c r="G188" s="24" t="s">
        <v>92</v>
      </c>
      <c r="H188" s="4"/>
    </row>
    <row r="189" spans="1:8">
      <c r="A189" s="23"/>
      <c r="G189" s="49" t="s">
        <v>148</v>
      </c>
      <c r="H189" s="54">
        <f>SUM(H172:H188)</f>
        <v>0</v>
      </c>
    </row>
    <row r="190" spans="1:8">
      <c r="A190" s="23"/>
      <c r="G190" s="49"/>
      <c r="H190" s="54"/>
    </row>
    <row r="191" spans="1:8">
      <c r="A191" s="23"/>
      <c r="H191" s="72"/>
    </row>
    <row r="192" spans="1:8" ht="16">
      <c r="A192" s="23" t="str">
        <f>"J. Facility Expense, CY"&amp;year</f>
        <v>J. Facility Expense, CY2024</v>
      </c>
      <c r="H192" s="73" t="s">
        <v>101</v>
      </c>
    </row>
    <row r="193" spans="1:8">
      <c r="A193" s="23"/>
      <c r="G193" s="24" t="s">
        <v>149</v>
      </c>
      <c r="H193" s="4"/>
    </row>
    <row r="194" spans="1:8">
      <c r="A194" s="23"/>
      <c r="B194" s="11" t="s">
        <v>103</v>
      </c>
      <c r="G194" s="24" t="s">
        <v>150</v>
      </c>
      <c r="H194" s="4"/>
    </row>
    <row r="195" spans="1:8">
      <c r="A195" s="23"/>
      <c r="G195" s="24" t="s">
        <v>151</v>
      </c>
      <c r="H195" s="4"/>
    </row>
    <row r="196" spans="1:8">
      <c r="A196" s="23"/>
      <c r="G196" s="24" t="s">
        <v>152</v>
      </c>
      <c r="H196" s="4"/>
    </row>
    <row r="197" spans="1:8">
      <c r="A197" s="23"/>
      <c r="G197" s="49" t="s">
        <v>153</v>
      </c>
      <c r="H197" s="54">
        <f>H193+H194+H195-H196</f>
        <v>0</v>
      </c>
    </row>
    <row r="198" spans="1:8">
      <c r="A198" s="23"/>
      <c r="H198" s="72"/>
    </row>
    <row r="199" spans="1:8">
      <c r="A199" s="23"/>
      <c r="G199" s="49" t="s">
        <v>154</v>
      </c>
      <c r="H199" s="54">
        <f>H140-H168+H189-H197</f>
        <v>0</v>
      </c>
    </row>
    <row r="200" spans="1:8">
      <c r="A200" s="23"/>
      <c r="H200" s="74"/>
    </row>
    <row r="201" spans="1:8" ht="17">
      <c r="A201" s="103" t="str">
        <f>"Employment at "&amp;C18</f>
        <v xml:space="preserve">Employment at </v>
      </c>
      <c r="B201" s="103"/>
      <c r="C201" s="103"/>
      <c r="D201" s="103"/>
      <c r="E201" s="103"/>
      <c r="F201" s="103"/>
      <c r="G201" s="103"/>
      <c r="H201" s="103"/>
    </row>
    <row r="202" spans="1:8" ht="17">
      <c r="A202" s="27"/>
      <c r="B202" s="27"/>
      <c r="C202" s="27"/>
      <c r="D202" s="27"/>
      <c r="E202" s="27"/>
      <c r="F202" s="27"/>
      <c r="G202" s="27"/>
      <c r="H202" s="27"/>
    </row>
    <row r="203" spans="1:8">
      <c r="A203" s="23" t="str">
        <f>"K. Employee Count Information as of December 31, "&amp;year</f>
        <v>K. Employee Count Information as of December 31, 2024</v>
      </c>
    </row>
    <row r="204" spans="1:8" ht="16">
      <c r="A204" s="23"/>
      <c r="C204" s="43" t="s">
        <v>155</v>
      </c>
      <c r="D204" s="56" t="s">
        <v>156</v>
      </c>
      <c r="E204" s="56" t="s">
        <v>157</v>
      </c>
      <c r="F204" s="56" t="s">
        <v>158</v>
      </c>
      <c r="G204" s="56" t="s">
        <v>159</v>
      </c>
    </row>
    <row r="205" spans="1:8">
      <c r="A205" s="23"/>
      <c r="B205" s="24" t="str">
        <f>G220&amp;"s as of Dec. 31, "&amp;year</f>
        <v>Associates as of Dec. 31, 2024</v>
      </c>
      <c r="C205" s="6"/>
      <c r="D205" s="7"/>
      <c r="E205" s="7"/>
      <c r="F205" s="7"/>
      <c r="G205" s="7"/>
    </row>
    <row r="206" spans="1:8">
      <c r="A206" s="23"/>
      <c r="B206" s="24" t="str">
        <f>G220&amp;"s Terminated &amp; Quit in "&amp;year</f>
        <v>Associates Terminated &amp; Quit in 2024</v>
      </c>
      <c r="C206" s="6"/>
      <c r="D206" s="75"/>
      <c r="E206" s="76"/>
      <c r="F206" s="76"/>
      <c r="G206" s="77"/>
    </row>
    <row r="207" spans="1:8">
      <c r="A207" s="23"/>
      <c r="B207" s="24" t="str">
        <f>G221&amp;"s as of Dec. 31, "&amp;year</f>
        <v>Lead Associates as of Dec. 31, 2024</v>
      </c>
      <c r="C207" s="6"/>
      <c r="D207" s="7"/>
      <c r="E207" s="7"/>
      <c r="F207" s="7"/>
      <c r="G207" s="7"/>
    </row>
    <row r="208" spans="1:8">
      <c r="A208" s="23"/>
      <c r="B208" s="24" t="str">
        <f>G221&amp;"s Terminated &amp; Quit in "&amp;year</f>
        <v>Lead Associates Terminated &amp; Quit in 2024</v>
      </c>
      <c r="C208" s="6"/>
      <c r="D208" s="75"/>
      <c r="E208" s="76"/>
      <c r="F208" s="76"/>
      <c r="G208" s="77"/>
    </row>
    <row r="209" spans="1:8">
      <c r="A209" s="23"/>
      <c r="B209" s="24" t="str">
        <f>G222&amp;"s as of Dec. 31, "&amp;year</f>
        <v>Assistant Managers as of Dec. 31, 2024</v>
      </c>
      <c r="C209" s="6"/>
      <c r="D209" s="7"/>
      <c r="E209" s="7"/>
      <c r="F209" s="7"/>
      <c r="G209" s="7"/>
    </row>
    <row r="210" spans="1:8">
      <c r="A210" s="23"/>
      <c r="B210" s="24" t="str">
        <f>G222&amp;"s Terminated &amp; Quit in "&amp;year</f>
        <v>Assistant Managers Terminated &amp; Quit in 2024</v>
      </c>
      <c r="C210" s="6"/>
      <c r="D210" s="75"/>
      <c r="E210" s="76"/>
      <c r="F210" s="76"/>
      <c r="G210" s="77"/>
    </row>
    <row r="211" spans="1:8">
      <c r="A211" s="23"/>
      <c r="B211" s="24" t="str">
        <f>G223&amp;"s as of Dec. 31, "&amp;year</f>
        <v>Managers as of Dec. 31, 2024</v>
      </c>
      <c r="C211" s="6"/>
      <c r="D211" s="7"/>
      <c r="E211" s="7"/>
      <c r="F211" s="7"/>
      <c r="G211" s="7"/>
    </row>
    <row r="212" spans="1:8">
      <c r="A212" s="23"/>
      <c r="B212" s="24" t="str">
        <f>G223&amp;"s Terminated &amp; Quit in "&amp;year</f>
        <v>Managers Terminated &amp; Quit in 2024</v>
      </c>
      <c r="C212" s="6"/>
      <c r="D212" s="75"/>
      <c r="E212" s="76"/>
      <c r="F212" s="76"/>
      <c r="G212" s="77"/>
    </row>
    <row r="213" spans="1:8">
      <c r="A213" s="23"/>
      <c r="B213" s="24" t="str">
        <f>G224&amp;"s as of Dec. 31, "&amp;year</f>
        <v xml:space="preserve"> Office, HQ &amp; Others as of Dec. 31, 2024</v>
      </c>
      <c r="C213" s="6"/>
      <c r="D213" s="7"/>
      <c r="E213" s="7"/>
      <c r="F213" s="7"/>
      <c r="G213" s="7"/>
    </row>
    <row r="214" spans="1:8">
      <c r="A214" s="23"/>
      <c r="B214" s="24" t="str">
        <f>G224&amp;"s Terminated &amp; Quit in "&amp;year</f>
        <v xml:space="preserve"> Office, HQ &amp; Others Terminated &amp; Quit in 2024</v>
      </c>
      <c r="C214" s="6"/>
      <c r="D214" s="75"/>
      <c r="E214" s="76"/>
      <c r="F214" s="76"/>
      <c r="G214" s="77"/>
    </row>
    <row r="215" spans="1:8" ht="16">
      <c r="A215" s="23"/>
      <c r="B215" s="49" t="str">
        <f>"Total Employee Count as of Dec. 31, "&amp;year</f>
        <v>Total Employee Count as of Dec. 31, 2024</v>
      </c>
      <c r="C215" s="78">
        <f>C205+C207+C209+C211+C213</f>
        <v>0</v>
      </c>
      <c r="D215" s="78">
        <f>D205+D207+D209+D211+D213</f>
        <v>0</v>
      </c>
      <c r="E215" s="78">
        <f>E205+E207+E209+E211+E213</f>
        <v>0</v>
      </c>
      <c r="F215" s="78">
        <f>F205+F207+F209+F211+F213</f>
        <v>0</v>
      </c>
      <c r="G215" s="78">
        <f>G205+G207+G209+G211+G213</f>
        <v>0</v>
      </c>
    </row>
    <row r="216" spans="1:8" ht="16">
      <c r="A216" s="23"/>
      <c r="B216" s="49" t="str">
        <f>"Total Employees Terminated &amp; Quit in "&amp;year</f>
        <v>Total Employees Terminated &amp; Quit in 2024</v>
      </c>
      <c r="C216" s="78">
        <f>C206+C208+C210+C212+C214</f>
        <v>0</v>
      </c>
      <c r="D216" s="78"/>
      <c r="E216" s="78"/>
      <c r="F216" s="78"/>
      <c r="G216" s="78"/>
    </row>
    <row r="217" spans="1:8">
      <c r="A217" s="23"/>
      <c r="B217" s="49"/>
      <c r="C217" s="45"/>
      <c r="D217" s="45"/>
    </row>
    <row r="218" spans="1:8">
      <c r="A218" s="23"/>
      <c r="B218" s="49"/>
      <c r="C218" s="45"/>
      <c r="D218" s="45"/>
    </row>
    <row r="219" spans="1:8" ht="16">
      <c r="A219" s="23" t="str">
        <f>"L. Labor Hours by Employee Type, CY"&amp;year</f>
        <v>L. Labor Hours by Employee Type, CY2024</v>
      </c>
      <c r="H219" s="43" t="s">
        <v>160</v>
      </c>
    </row>
    <row r="220" spans="1:8">
      <c r="A220" s="23"/>
      <c r="G220" s="24" t="s">
        <v>161</v>
      </c>
      <c r="H220" s="5"/>
    </row>
    <row r="221" spans="1:8">
      <c r="A221" s="23"/>
      <c r="G221" s="24" t="s">
        <v>162</v>
      </c>
      <c r="H221" s="5"/>
    </row>
    <row r="222" spans="1:8">
      <c r="A222" s="23"/>
      <c r="G222" s="24" t="s">
        <v>163</v>
      </c>
      <c r="H222" s="5"/>
    </row>
    <row r="223" spans="1:8">
      <c r="A223" s="23"/>
      <c r="G223" s="24" t="s">
        <v>164</v>
      </c>
      <c r="H223" s="5"/>
    </row>
    <row r="224" spans="1:8">
      <c r="A224" s="23"/>
      <c r="G224" s="24" t="s">
        <v>165</v>
      </c>
      <c r="H224" s="5"/>
    </row>
    <row r="225" spans="1:8">
      <c r="A225" s="23"/>
      <c r="G225" s="49" t="s">
        <v>166</v>
      </c>
      <c r="H225" s="53">
        <f>SUM(H220:H224)</f>
        <v>0</v>
      </c>
    </row>
    <row r="226" spans="1:8">
      <c r="A226" s="23"/>
      <c r="G226" s="49"/>
      <c r="H226" s="69"/>
    </row>
    <row r="227" spans="1:8">
      <c r="A227" s="23"/>
    </row>
    <row r="228" spans="1:8">
      <c r="A228" s="23" t="str">
        <f>"M. Employee Benefit Availability, CY"&amp;year</f>
        <v>M. Employee Benefit Availability, CY2024</v>
      </c>
      <c r="B228" s="49"/>
      <c r="C228" s="45"/>
    </row>
    <row r="229" spans="1:8">
      <c r="A229" s="23"/>
      <c r="B229" s="49"/>
      <c r="C229" s="79" t="s">
        <v>167</v>
      </c>
      <c r="D229" s="56" t="s">
        <v>168</v>
      </c>
      <c r="E229" s="56" t="s">
        <v>169</v>
      </c>
      <c r="F229" s="56" t="s">
        <v>170</v>
      </c>
      <c r="G229" s="56" t="s">
        <v>171</v>
      </c>
      <c r="H229" s="79" t="s">
        <v>172</v>
      </c>
    </row>
    <row r="230" spans="1:8">
      <c r="A230" s="23"/>
      <c r="B230" s="24" t="s">
        <v>161</v>
      </c>
      <c r="C230" s="5"/>
      <c r="D230" s="8"/>
      <c r="E230" s="5"/>
      <c r="F230" s="8"/>
      <c r="G230" s="5"/>
      <c r="H230" s="8"/>
    </row>
    <row r="231" spans="1:8">
      <c r="A231" s="23"/>
      <c r="B231" s="24" t="s">
        <v>162</v>
      </c>
      <c r="C231" s="5"/>
      <c r="D231" s="8"/>
      <c r="E231" s="5"/>
      <c r="F231" s="8"/>
      <c r="G231" s="5"/>
      <c r="H231" s="8"/>
    </row>
    <row r="232" spans="1:8">
      <c r="A232" s="23"/>
      <c r="B232" s="24" t="s">
        <v>163</v>
      </c>
      <c r="C232" s="5"/>
      <c r="D232" s="8"/>
      <c r="E232" s="5"/>
      <c r="F232" s="8"/>
      <c r="G232" s="5"/>
      <c r="H232" s="8"/>
    </row>
    <row r="233" spans="1:8">
      <c r="A233" s="23"/>
      <c r="B233" s="24" t="s">
        <v>164</v>
      </c>
      <c r="C233" s="5"/>
      <c r="D233" s="8"/>
      <c r="E233" s="5"/>
      <c r="F233" s="8"/>
      <c r="G233" s="5"/>
      <c r="H233" s="8"/>
    </row>
    <row r="234" spans="1:8">
      <c r="A234" s="23"/>
      <c r="B234" s="24" t="s">
        <v>165</v>
      </c>
      <c r="C234" s="5"/>
      <c r="D234" s="8"/>
      <c r="E234" s="5"/>
      <c r="F234" s="8"/>
      <c r="G234" s="5"/>
      <c r="H234" s="8"/>
    </row>
    <row r="235" spans="1:8">
      <c r="A235" s="23"/>
      <c r="B235" s="24"/>
      <c r="C235" s="45"/>
      <c r="D235" s="46"/>
      <c r="E235" s="45"/>
      <c r="F235" s="46"/>
      <c r="G235" s="45"/>
      <c r="H235" s="46"/>
    </row>
    <row r="236" spans="1:8">
      <c r="A236" s="23"/>
      <c r="B236" s="24"/>
      <c r="C236" s="45"/>
      <c r="D236" s="46"/>
      <c r="E236" s="45"/>
      <c r="F236" s="46"/>
      <c r="G236" s="45"/>
      <c r="H236" s="46"/>
    </row>
    <row r="237" spans="1:8" ht="17">
      <c r="A237" s="103" t="s">
        <v>18</v>
      </c>
      <c r="B237" s="103"/>
      <c r="C237" s="103"/>
      <c r="D237" s="103"/>
      <c r="E237" s="103"/>
      <c r="F237" s="103"/>
      <c r="G237" s="103"/>
      <c r="H237" s="103"/>
    </row>
    <row r="238" spans="1:8" ht="17">
      <c r="A238" s="27"/>
      <c r="B238" s="27"/>
      <c r="C238" s="27"/>
      <c r="D238" s="27"/>
      <c r="E238" s="27"/>
      <c r="F238" s="27"/>
      <c r="G238" s="27"/>
      <c r="H238" s="28"/>
    </row>
    <row r="239" spans="1:8">
      <c r="A239" s="23" t="str">
        <f ca="1">"Respondent's Comments: "&amp;MID(CELL("filename",A1),FIND("]",CELL("filename",A1))+1,256)</f>
        <v>Respondent's Comments: Store 3</v>
      </c>
    </row>
    <row r="240" spans="1:8">
      <c r="B240" s="105"/>
      <c r="C240" s="106"/>
      <c r="D240" s="106"/>
      <c r="E240" s="106"/>
      <c r="F240" s="106"/>
      <c r="G240" s="106"/>
      <c r="H240" s="107"/>
    </row>
    <row r="241" spans="1:8">
      <c r="B241" s="108"/>
      <c r="C241" s="109"/>
      <c r="D241" s="109"/>
      <c r="E241" s="109"/>
      <c r="F241" s="109"/>
      <c r="G241" s="109"/>
      <c r="H241" s="110"/>
    </row>
    <row r="242" spans="1:8">
      <c r="B242" s="108"/>
      <c r="C242" s="109"/>
      <c r="D242" s="109"/>
      <c r="E242" s="109"/>
      <c r="F242" s="109"/>
      <c r="G242" s="109"/>
      <c r="H242" s="110"/>
    </row>
    <row r="243" spans="1:8">
      <c r="B243" s="108"/>
      <c r="C243" s="109"/>
      <c r="D243" s="109"/>
      <c r="E243" s="109"/>
      <c r="F243" s="109"/>
      <c r="G243" s="109"/>
      <c r="H243" s="110"/>
    </row>
    <row r="244" spans="1:8">
      <c r="B244" s="108"/>
      <c r="C244" s="109"/>
      <c r="D244" s="109"/>
      <c r="E244" s="109"/>
      <c r="F244" s="109"/>
      <c r="G244" s="109"/>
      <c r="H244" s="110"/>
    </row>
    <row r="245" spans="1:8">
      <c r="B245" s="108"/>
      <c r="C245" s="109"/>
      <c r="D245" s="109"/>
      <c r="E245" s="109"/>
      <c r="F245" s="109"/>
      <c r="G245" s="109"/>
      <c r="H245" s="110"/>
    </row>
    <row r="246" spans="1:8">
      <c r="B246" s="108"/>
      <c r="C246" s="109"/>
      <c r="D246" s="109"/>
      <c r="E246" s="109"/>
      <c r="F246" s="109"/>
      <c r="G246" s="109"/>
      <c r="H246" s="110"/>
    </row>
    <row r="247" spans="1:8">
      <c r="B247" s="108"/>
      <c r="C247" s="109"/>
      <c r="D247" s="109"/>
      <c r="E247" s="109"/>
      <c r="F247" s="109"/>
      <c r="G247" s="109"/>
      <c r="H247" s="110"/>
    </row>
    <row r="248" spans="1:8">
      <c r="B248" s="111"/>
      <c r="C248" s="112"/>
      <c r="D248" s="112"/>
      <c r="E248" s="112"/>
      <c r="F248" s="112"/>
      <c r="G248" s="112"/>
      <c r="H248" s="113"/>
    </row>
    <row r="249" spans="1:8">
      <c r="A249" s="23"/>
    </row>
    <row r="250" spans="1:8">
      <c r="A250" s="95" t="s">
        <v>260</v>
      </c>
      <c r="B250" s="31"/>
      <c r="C250" s="31"/>
      <c r="D250" s="31"/>
      <c r="E250" s="31"/>
      <c r="F250" s="31"/>
      <c r="G250" s="31"/>
      <c r="H250" s="32" t="str">
        <f ca="1">"end "&amp;MID(CELL("filename",A1),FIND("]",CELL("filename",A1))+1,256)</f>
        <v>end Store 3</v>
      </c>
    </row>
    <row r="251" spans="1:8">
      <c r="A251" s="23"/>
    </row>
    <row r="252" spans="1:8">
      <c r="A252" s="23"/>
    </row>
    <row r="253" spans="1:8">
      <c r="A253" s="23"/>
    </row>
    <row r="254" spans="1:8">
      <c r="A254" s="23"/>
    </row>
    <row r="255" spans="1:8">
      <c r="A255" s="23"/>
    </row>
    <row r="256" spans="1:8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  <row r="426" spans="1:1">
      <c r="A426" s="23"/>
    </row>
    <row r="427" spans="1:1">
      <c r="A427" s="23"/>
    </row>
    <row r="428" spans="1:1">
      <c r="A428" s="23"/>
    </row>
    <row r="429" spans="1:1">
      <c r="A429" s="23"/>
    </row>
    <row r="430" spans="1:1">
      <c r="A430" s="23"/>
    </row>
    <row r="431" spans="1:1">
      <c r="A431" s="23"/>
    </row>
    <row r="432" spans="1:1">
      <c r="A432" s="23"/>
    </row>
    <row r="433" spans="1:1">
      <c r="A433" s="23"/>
    </row>
    <row r="434" spans="1:1">
      <c r="A434" s="23"/>
    </row>
    <row r="435" spans="1:1">
      <c r="A435" s="23"/>
    </row>
    <row r="436" spans="1:1">
      <c r="A436" s="23"/>
    </row>
    <row r="437" spans="1:1">
      <c r="A437" s="23"/>
    </row>
    <row r="438" spans="1:1">
      <c r="A438" s="23"/>
    </row>
    <row r="439" spans="1:1">
      <c r="A439" s="23"/>
    </row>
    <row r="440" spans="1:1">
      <c r="A440" s="23"/>
    </row>
    <row r="441" spans="1:1">
      <c r="A441" s="23"/>
    </row>
    <row r="442" spans="1:1">
      <c r="A442" s="23"/>
    </row>
    <row r="443" spans="1:1">
      <c r="A443" s="23"/>
    </row>
    <row r="444" spans="1:1">
      <c r="A444" s="23"/>
    </row>
    <row r="445" spans="1:1">
      <c r="A445" s="23"/>
    </row>
    <row r="446" spans="1:1">
      <c r="A446" s="23"/>
    </row>
    <row r="447" spans="1:1">
      <c r="A447" s="23"/>
    </row>
    <row r="448" spans="1:1">
      <c r="A448" s="23"/>
    </row>
  </sheetData>
  <sheetProtection sheet="1" selectLockedCells="1"/>
  <mergeCells count="24">
    <mergeCell ref="B240:H248"/>
    <mergeCell ref="F94:G94"/>
    <mergeCell ref="F111:G111"/>
    <mergeCell ref="A134:H134"/>
    <mergeCell ref="A135:H135"/>
    <mergeCell ref="A201:H201"/>
    <mergeCell ref="A237:H237"/>
    <mergeCell ref="F80:G80"/>
    <mergeCell ref="C21:G21"/>
    <mergeCell ref="C22:G22"/>
    <mergeCell ref="D57:E57"/>
    <mergeCell ref="D58:E58"/>
    <mergeCell ref="D59:E59"/>
    <mergeCell ref="D60:E60"/>
    <mergeCell ref="D61:E61"/>
    <mergeCell ref="F62:H62"/>
    <mergeCell ref="A65:H65"/>
    <mergeCell ref="F66:G66"/>
    <mergeCell ref="C20:G20"/>
    <mergeCell ref="A5:I5"/>
    <mergeCell ref="A15:H15"/>
    <mergeCell ref="F17:G17"/>
    <mergeCell ref="C18:G18"/>
    <mergeCell ref="C19:G19"/>
  </mergeCells>
  <phoneticPr fontId="21" type="noConversion"/>
  <conditionalFormatting sqref="C24:C26">
    <cfRule type="containsText" dxfId="30" priority="4" operator="containsText" text="Y/N/DK">
      <formula>NOT(ISERROR(SEARCH("Y/N/DK",C24)))</formula>
    </cfRule>
  </conditionalFormatting>
  <conditionalFormatting sqref="C28">
    <cfRule type="containsText" dxfId="29" priority="5" operator="containsText" text="Y/N/DK">
      <formula>NOT(ISERROR(SEARCH("Y/N/DK",C28)))</formula>
    </cfRule>
  </conditionalFormatting>
  <conditionalFormatting sqref="C31:C33">
    <cfRule type="containsText" dxfId="28" priority="1" operator="containsText" text="Y/N/DK">
      <formula>NOT(ISERROR(SEARCH("Y/N/DK",C31)))</formula>
    </cfRule>
  </conditionalFormatting>
  <conditionalFormatting sqref="C36:C41 C43:C54">
    <cfRule type="containsText" dxfId="27" priority="2" operator="containsText" text="Y/N/DK">
      <formula>NOT(ISERROR(SEARCH("Y/N/DK",C36)))</formula>
    </cfRule>
  </conditionalFormatting>
  <conditionalFormatting sqref="F42:F63">
    <cfRule type="containsText" dxfId="26" priority="11" operator="containsText" text="Y/N/DK">
      <formula>NOT(ISERROR(SEARCH("Y/N/DK",F42)))</formula>
    </cfRule>
  </conditionalFormatting>
  <pageMargins left="0.5" right="0.5" top="0.5" bottom="0.5" header="0.5" footer="0.5"/>
  <pageSetup scale="84" fitToHeight="0" orientation="landscape" horizontalDpi="4294967292" verticalDpi="429496729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I448"/>
  <sheetViews>
    <sheetView showGridLines="0" workbookViewId="0">
      <selection activeCell="C28" sqref="C28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0" width="14.33203125" style="11" customWidth="1"/>
    <col min="11" max="16384" width="10.83203125" style="11"/>
  </cols>
  <sheetData>
    <row r="1" spans="1:9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 customFormat="1" ht="16">
      <c r="A4" s="14"/>
      <c r="B4" s="11"/>
      <c r="C4" s="11"/>
      <c r="D4" s="11"/>
      <c r="E4" s="11"/>
      <c r="F4" s="11"/>
      <c r="G4" s="11"/>
      <c r="H4" s="11"/>
    </row>
    <row r="5" spans="1:9" customFormat="1" ht="24">
      <c r="A5" s="102" t="str">
        <f ca="1">MID(CELL("filename",A1),FIND("]",CELL("filename",A1))+1,256)</f>
        <v>Store 4</v>
      </c>
      <c r="B5" s="102"/>
      <c r="C5" s="102"/>
      <c r="D5" s="102"/>
      <c r="E5" s="102"/>
      <c r="F5" s="102"/>
      <c r="G5" s="102"/>
      <c r="H5" s="102"/>
      <c r="I5" s="102"/>
    </row>
    <row r="6" spans="1:9" customFormat="1" ht="16">
      <c r="A6" s="14"/>
      <c r="B6" s="11"/>
      <c r="C6" s="11"/>
      <c r="D6" s="11"/>
      <c r="E6" s="11"/>
      <c r="F6" s="11"/>
      <c r="G6" s="11"/>
      <c r="H6" s="11"/>
    </row>
    <row r="7" spans="1:9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 customFormat="1" ht="16">
      <c r="A10" s="15"/>
      <c r="B10" s="15"/>
      <c r="C10" s="11"/>
      <c r="D10" s="11"/>
      <c r="E10" s="11"/>
      <c r="F10" s="11"/>
      <c r="G10" s="11"/>
      <c r="H10" s="11"/>
    </row>
    <row r="11" spans="1:9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 customFormat="1" ht="16">
      <c r="A14" s="17"/>
      <c r="B14" s="11"/>
      <c r="C14" s="11"/>
      <c r="D14" s="11"/>
      <c r="E14" s="11"/>
      <c r="F14" s="11"/>
      <c r="G14" s="11"/>
      <c r="H14" s="11"/>
    </row>
    <row r="15" spans="1:9" customFormat="1" ht="17">
      <c r="A15" s="103" t="s">
        <v>39</v>
      </c>
      <c r="B15" s="103"/>
      <c r="C15" s="103"/>
      <c r="D15" s="103"/>
      <c r="E15" s="103"/>
      <c r="F15" s="103"/>
      <c r="G15" s="103"/>
      <c r="H15" s="103"/>
    </row>
    <row r="16" spans="1:9" customFormat="1" ht="16"/>
    <row r="17" spans="1:7">
      <c r="A17" s="23" t="str">
        <f ca="1">MID(CELL("filename",A1),FIND("]",CELL("filename",A1))+1,256)&amp;" attributes as of December 31, "&amp;year</f>
        <v>Store 4 attributes as of December 31, 2024</v>
      </c>
      <c r="F17" s="119"/>
      <c r="G17" s="119"/>
    </row>
    <row r="18" spans="1:7" ht="16">
      <c r="A18" s="23"/>
      <c r="B18" s="24" t="str">
        <f ca="1">"Name of "&amp;MID(CELL("filename",A1),FIND("]",CELL("filename",A1))+1,256)</f>
        <v>Name of Store 4</v>
      </c>
      <c r="C18" s="114"/>
      <c r="D18" s="115"/>
      <c r="E18" s="115"/>
      <c r="F18" s="115"/>
      <c r="G18" s="116"/>
    </row>
    <row r="19" spans="1:7">
      <c r="A19" s="23"/>
      <c r="B19" s="24" t="s">
        <v>40</v>
      </c>
      <c r="C19" s="99"/>
      <c r="D19" s="100"/>
      <c r="E19" s="100"/>
      <c r="F19" s="100"/>
      <c r="G19" s="101"/>
    </row>
    <row r="20" spans="1:7">
      <c r="A20" s="23"/>
      <c r="B20" s="24" t="s">
        <v>41</v>
      </c>
      <c r="C20" s="99"/>
      <c r="D20" s="100"/>
      <c r="E20" s="100"/>
      <c r="F20" s="100"/>
      <c r="G20" s="101"/>
    </row>
    <row r="21" spans="1:7">
      <c r="A21" s="23"/>
      <c r="B21" s="24" t="s">
        <v>42</v>
      </c>
      <c r="C21" s="99"/>
      <c r="D21" s="100"/>
      <c r="E21" s="100"/>
      <c r="F21" s="100"/>
      <c r="G21" s="101"/>
    </row>
    <row r="22" spans="1:7">
      <c r="A22" s="23"/>
      <c r="B22" s="24" t="s">
        <v>43</v>
      </c>
      <c r="C22" s="99"/>
      <c r="D22" s="100"/>
      <c r="E22" s="100"/>
      <c r="F22" s="100"/>
      <c r="G22" s="101"/>
    </row>
    <row r="23" spans="1:7">
      <c r="A23" s="23"/>
      <c r="F23" s="43"/>
      <c r="G23" s="43"/>
    </row>
    <row r="24" spans="1:7" ht="16">
      <c r="A24" s="23"/>
      <c r="B24" s="90" t="str">
        <f>"Was the store new in "&amp;year&amp;"?"</f>
        <v>Was the store new in 2024?</v>
      </c>
      <c r="C24" s="38"/>
      <c r="D24" s="93" t="s">
        <v>258</v>
      </c>
    </row>
    <row r="25" spans="1:7" ht="16">
      <c r="A25" s="23"/>
      <c r="B25" s="91" t="str">
        <f>"If YES, how many operating months in "&amp;year&amp;"?"</f>
        <v>If YES, how many operating months in 2024?</v>
      </c>
      <c r="C25" s="38"/>
      <c r="D25" s="96" t="s">
        <v>262</v>
      </c>
    </row>
    <row r="26" spans="1:7" ht="16">
      <c r="A26" s="23"/>
      <c r="B26" s="91" t="str">
        <f>"If NO, how many years operating by yearend "&amp;year&amp;"?"</f>
        <v>If NO, how many years operating by yearend 2024?</v>
      </c>
      <c r="C26" s="38"/>
      <c r="D26" s="96" t="s">
        <v>263</v>
      </c>
    </row>
    <row r="27" spans="1:7">
      <c r="A27" s="23"/>
      <c r="B27" s="24"/>
      <c r="C27" s="43"/>
      <c r="D27" s="43"/>
    </row>
    <row r="28" spans="1:7" ht="16">
      <c r="A28" s="23"/>
      <c r="B28" s="90" t="s">
        <v>45</v>
      </c>
      <c r="C28" s="80"/>
      <c r="D28" s="98" t="s">
        <v>266</v>
      </c>
    </row>
    <row r="29" spans="1:7">
      <c r="A29" s="23"/>
      <c r="B29" s="24"/>
      <c r="C29" s="43"/>
      <c r="D29" s="44"/>
    </row>
    <row r="30" spans="1:7">
      <c r="A30" s="23"/>
      <c r="B30" s="90" t="s">
        <v>233</v>
      </c>
      <c r="C30" s="43"/>
      <c r="D30" s="44"/>
    </row>
    <row r="31" spans="1:7" ht="16">
      <c r="A31" s="23"/>
      <c r="B31" s="24" t="s">
        <v>234</v>
      </c>
      <c r="C31" s="80"/>
      <c r="D31" s="44" t="s">
        <v>26</v>
      </c>
    </row>
    <row r="32" spans="1:7" ht="16">
      <c r="A32" s="23"/>
      <c r="B32" s="24" t="s">
        <v>235</v>
      </c>
      <c r="C32" s="80"/>
      <c r="D32" s="44" t="s">
        <v>26</v>
      </c>
    </row>
    <row r="33" spans="1:8" ht="16">
      <c r="A33" s="23"/>
      <c r="B33" s="24" t="s">
        <v>236</v>
      </c>
      <c r="C33" s="80"/>
      <c r="D33" s="44" t="s">
        <v>26</v>
      </c>
    </row>
    <row r="34" spans="1:8">
      <c r="A34" s="23"/>
      <c r="B34" s="24"/>
      <c r="C34" s="44"/>
      <c r="D34" s="44"/>
    </row>
    <row r="35" spans="1:8">
      <c r="A35" s="23"/>
      <c r="B35" s="90" t="str">
        <f>"In "&amp;year&amp;" did this store have..."</f>
        <v>In 2024 did this store have...</v>
      </c>
      <c r="C35" s="44"/>
      <c r="D35" s="44"/>
    </row>
    <row r="36" spans="1:8" ht="16">
      <c r="A36" s="23"/>
      <c r="B36" s="24" t="s">
        <v>231</v>
      </c>
      <c r="C36" s="80"/>
      <c r="D36" s="44" t="s">
        <v>26</v>
      </c>
      <c r="H36" s="47"/>
    </row>
    <row r="37" spans="1:8" ht="16">
      <c r="A37" s="23"/>
      <c r="B37" s="24" t="s">
        <v>232</v>
      </c>
      <c r="C37" s="80"/>
      <c r="D37" s="44" t="s">
        <v>26</v>
      </c>
      <c r="H37" s="47"/>
    </row>
    <row r="38" spans="1:8" ht="16">
      <c r="A38" s="23"/>
      <c r="B38" s="24" t="s">
        <v>227</v>
      </c>
      <c r="C38" s="38"/>
      <c r="D38" s="93" t="s">
        <v>21</v>
      </c>
    </row>
    <row r="39" spans="1:8" ht="16">
      <c r="A39" s="23"/>
      <c r="B39" s="24" t="s">
        <v>228</v>
      </c>
      <c r="C39" s="38"/>
      <c r="D39" s="93" t="s">
        <v>21</v>
      </c>
    </row>
    <row r="40" spans="1:8" ht="16">
      <c r="A40" s="23"/>
      <c r="B40" s="24" t="s">
        <v>229</v>
      </c>
      <c r="C40" s="38"/>
      <c r="D40" s="93" t="s">
        <v>21</v>
      </c>
    </row>
    <row r="41" spans="1:8" ht="16">
      <c r="A41" s="23"/>
      <c r="B41" s="24" t="s">
        <v>230</v>
      </c>
      <c r="C41" s="38"/>
      <c r="D41" s="93" t="s">
        <v>21</v>
      </c>
    </row>
    <row r="42" spans="1:8" ht="16">
      <c r="A42" s="23"/>
      <c r="D42" s="93"/>
      <c r="E42" s="24"/>
      <c r="F42" s="37"/>
      <c r="G42" s="44"/>
      <c r="H42" s="47"/>
    </row>
    <row r="43" spans="1:8" ht="16">
      <c r="A43" s="23"/>
      <c r="B43" s="24" t="s">
        <v>245</v>
      </c>
      <c r="C43" s="38"/>
      <c r="D43" s="93" t="s">
        <v>21</v>
      </c>
      <c r="E43" s="24"/>
      <c r="F43" s="37"/>
      <c r="G43" s="37"/>
      <c r="H43" s="37"/>
    </row>
    <row r="44" spans="1:8" ht="16">
      <c r="A44" s="23"/>
      <c r="B44" s="91" t="s">
        <v>238</v>
      </c>
      <c r="C44" s="38"/>
      <c r="D44" s="93" t="s">
        <v>21</v>
      </c>
      <c r="E44" s="24"/>
      <c r="F44" s="37"/>
      <c r="G44" s="37"/>
      <c r="H44" s="37"/>
    </row>
    <row r="45" spans="1:8" ht="16">
      <c r="A45" s="23"/>
      <c r="B45" s="91" t="s">
        <v>239</v>
      </c>
      <c r="C45" s="38"/>
      <c r="D45" s="93" t="s">
        <v>21</v>
      </c>
      <c r="E45" s="24"/>
      <c r="F45" s="37"/>
      <c r="G45" s="37"/>
      <c r="H45" s="37"/>
    </row>
    <row r="46" spans="1:8" ht="16">
      <c r="A46" s="23"/>
      <c r="B46" s="91" t="s">
        <v>240</v>
      </c>
      <c r="C46" s="38"/>
      <c r="D46" s="93" t="s">
        <v>21</v>
      </c>
      <c r="E46" s="24"/>
      <c r="F46" s="37"/>
      <c r="G46" s="37"/>
      <c r="H46" s="37"/>
    </row>
    <row r="47" spans="1:8" ht="16">
      <c r="A47" s="23"/>
      <c r="B47" s="91" t="s">
        <v>246</v>
      </c>
      <c r="C47" s="38"/>
      <c r="D47" s="93" t="s">
        <v>21</v>
      </c>
      <c r="E47" s="24"/>
      <c r="F47" s="37"/>
      <c r="G47" s="37"/>
      <c r="H47" s="37"/>
    </row>
    <row r="48" spans="1:8" ht="16">
      <c r="A48" s="23"/>
      <c r="B48" s="91" t="s">
        <v>241</v>
      </c>
      <c r="C48" s="38"/>
      <c r="D48" s="93" t="s">
        <v>21</v>
      </c>
      <c r="E48" s="24"/>
      <c r="F48" s="37"/>
      <c r="G48" s="37"/>
      <c r="H48" s="37"/>
    </row>
    <row r="49" spans="1:8" ht="16">
      <c r="A49" s="23"/>
      <c r="B49" s="91" t="s">
        <v>242</v>
      </c>
      <c r="C49" s="38"/>
      <c r="D49" s="93" t="s">
        <v>21</v>
      </c>
      <c r="E49" s="24"/>
      <c r="F49" s="37"/>
      <c r="G49" s="37"/>
      <c r="H49" s="37"/>
    </row>
    <row r="50" spans="1:8" ht="16">
      <c r="A50" s="23"/>
      <c r="B50" s="91" t="s">
        <v>243</v>
      </c>
      <c r="C50" s="38"/>
      <c r="D50" s="93" t="s">
        <v>21</v>
      </c>
      <c r="E50" s="24"/>
      <c r="F50" s="37"/>
      <c r="G50" s="37"/>
      <c r="H50" s="37"/>
    </row>
    <row r="51" spans="1:8" ht="16">
      <c r="A51" s="23"/>
      <c r="B51" s="91" t="s">
        <v>244</v>
      </c>
      <c r="C51" s="38"/>
      <c r="D51" s="93" t="s">
        <v>21</v>
      </c>
      <c r="E51" s="24"/>
      <c r="F51" s="37"/>
      <c r="G51" s="37"/>
      <c r="H51" s="37"/>
    </row>
    <row r="52" spans="1:8" ht="16">
      <c r="A52" s="23"/>
      <c r="B52" s="91" t="s">
        <v>247</v>
      </c>
      <c r="C52" s="38"/>
      <c r="D52" s="93" t="s">
        <v>21</v>
      </c>
      <c r="E52" s="24"/>
      <c r="F52" s="37"/>
      <c r="G52" s="37"/>
      <c r="H52" s="37"/>
    </row>
    <row r="53" spans="1:8" ht="16">
      <c r="A53" s="23"/>
      <c r="B53" s="91" t="s">
        <v>248</v>
      </c>
      <c r="C53" s="38"/>
      <c r="D53" s="93" t="s">
        <v>21</v>
      </c>
      <c r="E53" s="24"/>
      <c r="F53" s="37"/>
      <c r="G53" s="37"/>
      <c r="H53" s="37"/>
    </row>
    <row r="54" spans="1:8" ht="16">
      <c r="A54" s="23"/>
      <c r="B54" s="91" t="s">
        <v>249</v>
      </c>
      <c r="C54" s="38"/>
      <c r="D54" s="93" t="s">
        <v>21</v>
      </c>
      <c r="E54" s="24"/>
      <c r="F54" s="37"/>
      <c r="G54" s="37"/>
      <c r="H54" s="37"/>
    </row>
    <row r="55" spans="1:8" ht="16">
      <c r="A55" s="23"/>
      <c r="B55" s="10"/>
      <c r="C55" s="24"/>
      <c r="D55" s="24"/>
      <c r="E55" s="24"/>
      <c r="F55" s="37"/>
      <c r="G55" s="37"/>
      <c r="H55" s="37"/>
    </row>
    <row r="56" spans="1:8" ht="16">
      <c r="A56" s="23"/>
      <c r="B56" s="90" t="s">
        <v>46</v>
      </c>
      <c r="C56" s="46"/>
      <c r="D56" s="46"/>
      <c r="E56" s="24"/>
      <c r="F56" s="37"/>
      <c r="G56" s="44"/>
      <c r="H56" s="47"/>
    </row>
    <row r="57" spans="1:8" ht="16">
      <c r="A57" s="23"/>
      <c r="B57" s="48" t="s">
        <v>237</v>
      </c>
      <c r="C57" s="8"/>
      <c r="D57" s="120" t="s">
        <v>47</v>
      </c>
      <c r="E57" s="120"/>
      <c r="F57" s="37"/>
      <c r="G57" s="44"/>
      <c r="H57" s="47"/>
    </row>
    <row r="58" spans="1:8" ht="16">
      <c r="A58" s="23"/>
      <c r="C58" s="8"/>
      <c r="D58" s="120" t="s">
        <v>48</v>
      </c>
      <c r="E58" s="120"/>
      <c r="F58" s="37"/>
      <c r="G58" s="44"/>
      <c r="H58" s="47"/>
    </row>
    <row r="59" spans="1:8" ht="16">
      <c r="A59" s="23"/>
      <c r="B59" s="10"/>
      <c r="C59" s="8"/>
      <c r="D59" s="120" t="s">
        <v>49</v>
      </c>
      <c r="E59" s="120"/>
      <c r="F59" s="37"/>
      <c r="G59" s="44"/>
      <c r="H59" s="47"/>
    </row>
    <row r="60" spans="1:8" ht="16">
      <c r="A60" s="23"/>
      <c r="B60" s="10"/>
      <c r="C60" s="8"/>
      <c r="D60" s="120" t="s">
        <v>50</v>
      </c>
      <c r="E60" s="120"/>
      <c r="F60" s="37"/>
      <c r="G60" s="44"/>
      <c r="H60" s="47"/>
    </row>
    <row r="61" spans="1:8" ht="16">
      <c r="A61" s="23"/>
      <c r="B61" s="10"/>
      <c r="C61" s="8"/>
      <c r="D61" s="120" t="s">
        <v>51</v>
      </c>
      <c r="E61" s="120"/>
      <c r="F61" s="37"/>
      <c r="G61" s="44"/>
      <c r="H61" s="47"/>
    </row>
    <row r="62" spans="1:8" ht="16">
      <c r="A62" s="23"/>
      <c r="B62" s="10"/>
      <c r="C62" s="8"/>
      <c r="D62" s="26" t="s">
        <v>92</v>
      </c>
      <c r="E62" s="24" t="s">
        <v>221</v>
      </c>
      <c r="F62" s="114"/>
      <c r="G62" s="115"/>
      <c r="H62" s="116"/>
    </row>
    <row r="63" spans="1:8" ht="16">
      <c r="A63" s="23"/>
      <c r="B63" s="10"/>
      <c r="C63" s="24"/>
      <c r="D63" s="24"/>
      <c r="E63" s="24"/>
      <c r="F63" s="37"/>
      <c r="G63" s="37"/>
      <c r="H63" s="37"/>
    </row>
    <row r="64" spans="1:8">
      <c r="A64" s="23"/>
    </row>
    <row r="65" spans="1:8" ht="17">
      <c r="A65" s="103" t="str">
        <f>" Retail Activity at "&amp;C18</f>
        <v xml:space="preserve"> Retail Activity at </v>
      </c>
      <c r="B65" s="103"/>
      <c r="C65" s="103"/>
      <c r="D65" s="103"/>
      <c r="E65" s="103"/>
      <c r="F65" s="103"/>
      <c r="G65" s="103"/>
      <c r="H65" s="103"/>
    </row>
    <row r="66" spans="1:8">
      <c r="A66" s="23" t="str">
        <f>"A. Retail Motor Fuels Sales, CY"&amp;year</f>
        <v>A. Retail Motor Fuels Sales, CY2024</v>
      </c>
      <c r="F66" s="119"/>
      <c r="G66" s="119"/>
    </row>
    <row r="67" spans="1:8" ht="16">
      <c r="A67" s="23"/>
      <c r="C67" s="49" t="s">
        <v>52</v>
      </c>
      <c r="D67" s="50" t="s">
        <v>53</v>
      </c>
      <c r="E67" s="50" t="s">
        <v>54</v>
      </c>
      <c r="F67" s="51" t="s">
        <v>55</v>
      </c>
      <c r="G67" s="51" t="s">
        <v>56</v>
      </c>
      <c r="H67" s="43" t="s">
        <v>57</v>
      </c>
    </row>
    <row r="68" spans="1:8">
      <c r="A68" s="23"/>
      <c r="C68" s="24" t="s">
        <v>58</v>
      </c>
      <c r="D68" s="1"/>
      <c r="E68" s="2"/>
      <c r="F68" s="3"/>
      <c r="G68" s="4"/>
      <c r="H68" s="52">
        <f t="shared" ref="H68:H74" si="0">E68-F68+G68</f>
        <v>0</v>
      </c>
    </row>
    <row r="69" spans="1:8">
      <c r="A69" s="23"/>
      <c r="C69" s="24" t="s">
        <v>59</v>
      </c>
      <c r="D69" s="1"/>
      <c r="E69" s="2"/>
      <c r="F69" s="3"/>
      <c r="G69" s="4"/>
      <c r="H69" s="52">
        <f t="shared" si="0"/>
        <v>0</v>
      </c>
    </row>
    <row r="70" spans="1:8">
      <c r="A70" s="23"/>
      <c r="C70" s="24" t="s">
        <v>60</v>
      </c>
      <c r="D70" s="1"/>
      <c r="E70" s="2"/>
      <c r="F70" s="3"/>
      <c r="G70" s="4"/>
      <c r="H70" s="52">
        <f t="shared" si="0"/>
        <v>0</v>
      </c>
    </row>
    <row r="71" spans="1:8">
      <c r="A71" s="23"/>
      <c r="C71" s="24" t="s">
        <v>61</v>
      </c>
      <c r="D71" s="1"/>
      <c r="E71" s="2"/>
      <c r="F71" s="3"/>
      <c r="G71" s="4"/>
      <c r="H71" s="52">
        <f t="shared" si="0"/>
        <v>0</v>
      </c>
    </row>
    <row r="72" spans="1:8">
      <c r="A72" s="23"/>
      <c r="C72" s="24" t="s">
        <v>261</v>
      </c>
      <c r="D72" s="1"/>
      <c r="E72" s="2"/>
      <c r="F72" s="3"/>
      <c r="G72" s="4"/>
      <c r="H72" s="52">
        <f t="shared" si="0"/>
        <v>0</v>
      </c>
    </row>
    <row r="73" spans="1:8">
      <c r="A73" s="23"/>
      <c r="C73" s="24" t="s">
        <v>62</v>
      </c>
      <c r="D73" s="1"/>
      <c r="E73" s="2"/>
      <c r="F73" s="3"/>
      <c r="G73" s="4"/>
      <c r="H73" s="52">
        <f t="shared" si="0"/>
        <v>0</v>
      </c>
    </row>
    <row r="74" spans="1:8" s="29" customFormat="1">
      <c r="A74" s="23"/>
      <c r="C74" s="24" t="s">
        <v>63</v>
      </c>
      <c r="D74" s="1"/>
      <c r="E74" s="2"/>
      <c r="F74" s="3"/>
      <c r="G74" s="4"/>
      <c r="H74" s="52">
        <f t="shared" si="0"/>
        <v>0</v>
      </c>
    </row>
    <row r="75" spans="1:8">
      <c r="A75" s="23"/>
      <c r="C75" s="49" t="s">
        <v>64</v>
      </c>
      <c r="D75" s="53">
        <f>SUM(D68:D74)</f>
        <v>0</v>
      </c>
      <c r="E75" s="54">
        <f>SUM(E68:E74)</f>
        <v>0</v>
      </c>
      <c r="F75" s="54">
        <f>SUM(F68:F74)</f>
        <v>0</v>
      </c>
      <c r="G75" s="54">
        <f>SUM(G68:G74)</f>
        <v>0</v>
      </c>
      <c r="H75" s="55">
        <f>SUM(H68:H74)</f>
        <v>0</v>
      </c>
    </row>
    <row r="76" spans="1:8">
      <c r="A76" s="23"/>
    </row>
    <row r="77" spans="1:8">
      <c r="A77" s="23"/>
    </row>
    <row r="78" spans="1:8">
      <c r="A78" s="23"/>
    </row>
    <row r="79" spans="1:8">
      <c r="A79" s="23"/>
    </row>
    <row r="80" spans="1:8">
      <c r="A80" s="23" t="str">
        <f>"B. Tobacco Merchandise, CY"&amp;year</f>
        <v>B. Tobacco Merchandise, CY2024</v>
      </c>
      <c r="F80" s="119"/>
      <c r="G80" s="119"/>
    </row>
    <row r="81" spans="1:8" ht="16">
      <c r="A81" s="23"/>
      <c r="E81" s="56" t="s">
        <v>54</v>
      </c>
      <c r="F81" s="43" t="s">
        <v>65</v>
      </c>
      <c r="G81" s="43"/>
      <c r="H81" s="56" t="s">
        <v>57</v>
      </c>
    </row>
    <row r="82" spans="1:8" ht="16">
      <c r="A82" s="23"/>
      <c r="B82" s="49" t="s">
        <v>52</v>
      </c>
      <c r="C82" s="57" t="s">
        <v>66</v>
      </c>
      <c r="D82" s="57" t="s">
        <v>67</v>
      </c>
      <c r="E82" s="58" t="s">
        <v>68</v>
      </c>
      <c r="F82" s="43" t="str">
        <f>E82</f>
        <v>(not incl. taxes)</v>
      </c>
      <c r="G82" s="43" t="s">
        <v>56</v>
      </c>
      <c r="H82" s="43" t="str">
        <f>E82</f>
        <v>(not incl. taxes)</v>
      </c>
    </row>
    <row r="83" spans="1:8">
      <c r="A83" s="23"/>
      <c r="B83" s="59" t="s">
        <v>69</v>
      </c>
      <c r="C83" s="50"/>
      <c r="D83" s="50"/>
      <c r="E83" s="50"/>
      <c r="F83" s="51"/>
      <c r="G83" s="51"/>
      <c r="H83" s="43"/>
    </row>
    <row r="84" spans="1:8">
      <c r="A84" s="23"/>
      <c r="B84" s="24" t="s">
        <v>70</v>
      </c>
      <c r="C84" s="1"/>
      <c r="D84" s="2"/>
      <c r="E84" s="2"/>
      <c r="F84" s="3"/>
      <c r="G84" s="4"/>
      <c r="H84" s="52">
        <f t="shared" ref="H84:H89" si="1">E84-F84+G84</f>
        <v>0</v>
      </c>
    </row>
    <row r="85" spans="1:8">
      <c r="A85" s="23"/>
      <c r="B85" s="24" t="s">
        <v>222</v>
      </c>
      <c r="C85" s="1"/>
      <c r="D85" s="2"/>
      <c r="E85" s="2"/>
      <c r="F85" s="3"/>
      <c r="G85" s="4"/>
      <c r="H85" s="52">
        <f t="shared" si="1"/>
        <v>0</v>
      </c>
    </row>
    <row r="86" spans="1:8">
      <c r="A86" s="23"/>
      <c r="B86" s="24"/>
      <c r="C86" s="60"/>
      <c r="D86" s="60"/>
      <c r="E86" s="61"/>
      <c r="F86" s="62"/>
      <c r="G86" s="63"/>
      <c r="H86" s="64"/>
    </row>
    <row r="87" spans="1:8">
      <c r="A87" s="23"/>
      <c r="B87" s="59" t="s">
        <v>71</v>
      </c>
      <c r="C87" s="60"/>
      <c r="D87" s="60"/>
      <c r="E87" s="61"/>
      <c r="F87" s="62"/>
      <c r="G87" s="63"/>
      <c r="H87" s="64"/>
    </row>
    <row r="88" spans="1:8" ht="16">
      <c r="A88" s="23"/>
      <c r="B88" s="24" t="s">
        <v>72</v>
      </c>
      <c r="C88"/>
      <c r="D88" s="2"/>
      <c r="E88" s="2"/>
      <c r="F88" s="3"/>
      <c r="G88" s="4"/>
      <c r="H88" s="52">
        <f t="shared" si="1"/>
        <v>0</v>
      </c>
    </row>
    <row r="89" spans="1:8" ht="16">
      <c r="A89" s="23"/>
      <c r="B89" s="24" t="s">
        <v>73</v>
      </c>
      <c r="C89"/>
      <c r="D89" s="2"/>
      <c r="E89" s="2"/>
      <c r="F89" s="3"/>
      <c r="G89" s="4"/>
      <c r="H89" s="52">
        <f t="shared" si="1"/>
        <v>0</v>
      </c>
    </row>
    <row r="90" spans="1:8" ht="16">
      <c r="A90" s="23"/>
      <c r="B90" s="24"/>
      <c r="C90"/>
      <c r="D90" s="65"/>
      <c r="E90" s="66"/>
      <c r="F90" s="67"/>
      <c r="G90" s="68"/>
      <c r="H90" s="52"/>
    </row>
    <row r="91" spans="1:8">
      <c r="A91" s="23"/>
      <c r="B91" s="49" t="s">
        <v>74</v>
      </c>
      <c r="C91" s="53">
        <f>SUM(C84:C89)</f>
        <v>0</v>
      </c>
      <c r="D91" s="54"/>
      <c r="E91" s="54">
        <f>SUM(E84:E89)</f>
        <v>0</v>
      </c>
      <c r="F91" s="54">
        <f>SUM(F84:F89)</f>
        <v>0</v>
      </c>
      <c r="G91" s="54">
        <f>SUM(G84:G89)</f>
        <v>0</v>
      </c>
      <c r="H91" s="55">
        <f>SUM(H84:H89)</f>
        <v>0</v>
      </c>
    </row>
    <row r="92" spans="1:8">
      <c r="A92" s="23"/>
    </row>
    <row r="93" spans="1:8">
      <c r="A93" s="23"/>
    </row>
    <row r="94" spans="1:8">
      <c r="A94" s="23" t="str">
        <f>"C. Non-Tobacco Merchandise, CY"&amp;year</f>
        <v>C. Non-Tobacco Merchandise, CY2024</v>
      </c>
      <c r="F94" s="119"/>
      <c r="G94" s="119"/>
    </row>
    <row r="95" spans="1:8" ht="16">
      <c r="A95" s="23"/>
      <c r="C95" s="49"/>
      <c r="D95" s="49"/>
      <c r="E95" s="50" t="s">
        <v>54</v>
      </c>
      <c r="F95" s="51" t="s">
        <v>55</v>
      </c>
      <c r="G95" s="51" t="s">
        <v>56</v>
      </c>
      <c r="H95" s="43" t="s">
        <v>57</v>
      </c>
    </row>
    <row r="96" spans="1:8">
      <c r="A96" s="23"/>
      <c r="D96" s="24" t="s">
        <v>75</v>
      </c>
      <c r="E96" s="2"/>
      <c r="F96" s="3"/>
      <c r="G96" s="4"/>
      <c r="H96" s="52">
        <f>E96-F96+G96</f>
        <v>0</v>
      </c>
    </row>
    <row r="97" spans="1:8">
      <c r="A97" s="23"/>
      <c r="D97" s="24" t="s">
        <v>76</v>
      </c>
      <c r="E97" s="2"/>
      <c r="F97" s="3"/>
      <c r="G97" s="4"/>
      <c r="H97" s="52">
        <f t="shared" ref="H97:H105" si="2">E97-F97+G97</f>
        <v>0</v>
      </c>
    </row>
    <row r="98" spans="1:8">
      <c r="A98" s="23"/>
      <c r="D98" s="24" t="s">
        <v>77</v>
      </c>
      <c r="E98" s="2"/>
      <c r="F98" s="3"/>
      <c r="G98" s="4"/>
      <c r="H98" s="52">
        <f t="shared" si="2"/>
        <v>0</v>
      </c>
    </row>
    <row r="99" spans="1:8">
      <c r="A99" s="23"/>
      <c r="D99" s="24" t="s">
        <v>78</v>
      </c>
      <c r="E99" s="2"/>
      <c r="F99" s="3"/>
      <c r="G99" s="4"/>
      <c r="H99" s="52">
        <f t="shared" si="2"/>
        <v>0</v>
      </c>
    </row>
    <row r="100" spans="1:8">
      <c r="A100" s="23"/>
      <c r="D100" s="24" t="s">
        <v>79</v>
      </c>
      <c r="E100" s="2"/>
      <c r="F100" s="3"/>
      <c r="G100" s="4"/>
      <c r="H100" s="52">
        <f t="shared" si="2"/>
        <v>0</v>
      </c>
    </row>
    <row r="101" spans="1:8">
      <c r="A101" s="23"/>
      <c r="D101" s="24" t="s">
        <v>80</v>
      </c>
      <c r="E101" s="2"/>
      <c r="F101" s="3"/>
      <c r="G101" s="4"/>
      <c r="H101" s="52">
        <f t="shared" si="2"/>
        <v>0</v>
      </c>
    </row>
    <row r="102" spans="1:8">
      <c r="A102" s="23"/>
      <c r="D102" s="24" t="s">
        <v>81</v>
      </c>
      <c r="E102" s="2"/>
      <c r="F102" s="3"/>
      <c r="G102" s="4"/>
      <c r="H102" s="52">
        <f t="shared" si="2"/>
        <v>0</v>
      </c>
    </row>
    <row r="103" spans="1:8">
      <c r="A103" s="23"/>
      <c r="D103" s="24" t="s">
        <v>82</v>
      </c>
      <c r="E103" s="2"/>
      <c r="F103" s="3"/>
      <c r="G103" s="4"/>
      <c r="H103" s="52">
        <f t="shared" si="2"/>
        <v>0</v>
      </c>
    </row>
    <row r="104" spans="1:8">
      <c r="A104" s="23"/>
      <c r="D104" s="24" t="s">
        <v>83</v>
      </c>
      <c r="E104" s="2"/>
      <c r="F104" s="3"/>
      <c r="G104" s="4"/>
      <c r="H104" s="52">
        <f t="shared" si="2"/>
        <v>0</v>
      </c>
    </row>
    <row r="105" spans="1:8">
      <c r="A105" s="23"/>
      <c r="D105" s="24" t="s">
        <v>84</v>
      </c>
      <c r="E105" s="2"/>
      <c r="F105" s="3"/>
      <c r="G105" s="4"/>
      <c r="H105" s="52">
        <f t="shared" si="2"/>
        <v>0</v>
      </c>
    </row>
    <row r="106" spans="1:8">
      <c r="A106" s="23"/>
      <c r="D106" s="49" t="s">
        <v>85</v>
      </c>
      <c r="E106" s="54">
        <f>SUM(E96:E105)</f>
        <v>0</v>
      </c>
      <c r="F106" s="54">
        <f>SUM(F96:F105)</f>
        <v>0</v>
      </c>
      <c r="G106" s="54">
        <f>SUM(G96:G105)</f>
        <v>0</v>
      </c>
      <c r="H106" s="55">
        <f>SUM(H96:H105)</f>
        <v>0</v>
      </c>
    </row>
    <row r="107" spans="1:8">
      <c r="A107" s="23"/>
      <c r="D107" s="49"/>
      <c r="E107" s="54"/>
      <c r="F107" s="54"/>
      <c r="G107" s="54"/>
      <c r="H107" s="55"/>
    </row>
    <row r="108" spans="1:8">
      <c r="A108" s="23"/>
      <c r="D108" s="49" t="s">
        <v>86</v>
      </c>
      <c r="E108" s="54">
        <f>E91+E106</f>
        <v>0</v>
      </c>
      <c r="F108" s="54">
        <f>F91+F106</f>
        <v>0</v>
      </c>
      <c r="G108" s="54">
        <f>G91+G106</f>
        <v>0</v>
      </c>
      <c r="H108" s="55">
        <f>H91+H106</f>
        <v>0</v>
      </c>
    </row>
    <row r="109" spans="1:8">
      <c r="A109" s="23"/>
      <c r="C109" s="49"/>
      <c r="D109" s="49"/>
      <c r="E109" s="69"/>
      <c r="F109" s="69"/>
      <c r="G109" s="69"/>
      <c r="H109" s="69"/>
    </row>
    <row r="110" spans="1:8">
      <c r="A110" s="23"/>
    </row>
    <row r="111" spans="1:8">
      <c r="A111" s="23" t="str">
        <f>"D. Foodservice, CY"&amp;year</f>
        <v>D. Foodservice, CY2024</v>
      </c>
      <c r="F111" s="119"/>
      <c r="G111" s="119"/>
    </row>
    <row r="112" spans="1:8" ht="16">
      <c r="A112" s="23"/>
      <c r="D112" s="49" t="s">
        <v>87</v>
      </c>
      <c r="E112" s="50" t="s">
        <v>54</v>
      </c>
      <c r="F112" s="51" t="s">
        <v>55</v>
      </c>
      <c r="G112" s="51" t="s">
        <v>56</v>
      </c>
      <c r="H112" s="43" t="s">
        <v>57</v>
      </c>
    </row>
    <row r="113" spans="1:8">
      <c r="A113" s="23"/>
      <c r="C113" s="24" t="s">
        <v>88</v>
      </c>
      <c r="E113" s="2"/>
      <c r="F113" s="3"/>
      <c r="G113" s="4"/>
      <c r="H113" s="52">
        <f>E113-F113+G113</f>
        <v>0</v>
      </c>
    </row>
    <row r="114" spans="1:8">
      <c r="A114" s="23"/>
      <c r="C114" s="24" t="s">
        <v>89</v>
      </c>
      <c r="E114" s="2"/>
      <c r="F114" s="3"/>
      <c r="G114" s="4"/>
      <c r="H114" s="52">
        <f>E114-F114+G114</f>
        <v>0</v>
      </c>
    </row>
    <row r="115" spans="1:8">
      <c r="A115" s="23"/>
      <c r="C115" s="24" t="s">
        <v>90</v>
      </c>
      <c r="D115" s="1"/>
      <c r="E115" s="2"/>
      <c r="F115" s="3"/>
      <c r="G115" s="4"/>
      <c r="H115" s="52">
        <f>E115-F115+G115</f>
        <v>0</v>
      </c>
    </row>
    <row r="116" spans="1:8">
      <c r="A116" s="23"/>
      <c r="C116" s="24" t="s">
        <v>91</v>
      </c>
      <c r="D116" s="1"/>
      <c r="E116" s="2"/>
      <c r="F116" s="3"/>
      <c r="G116" s="4"/>
      <c r="H116" s="52">
        <f>E116-F116+G116</f>
        <v>0</v>
      </c>
    </row>
    <row r="117" spans="1:8">
      <c r="A117" s="23"/>
      <c r="C117" s="24" t="s">
        <v>92</v>
      </c>
      <c r="E117" s="2"/>
      <c r="F117" s="3"/>
      <c r="G117" s="4"/>
      <c r="H117" s="52">
        <f>E117-F117+G117</f>
        <v>0</v>
      </c>
    </row>
    <row r="118" spans="1:8">
      <c r="A118" s="23"/>
      <c r="C118" s="49" t="s">
        <v>93</v>
      </c>
      <c r="E118" s="54">
        <f>SUM(E113:E117)</f>
        <v>0</v>
      </c>
      <c r="F118" s="54">
        <f>SUM(F113:F117)</f>
        <v>0</v>
      </c>
      <c r="G118" s="54">
        <f>SUM(G113:G117)</f>
        <v>0</v>
      </c>
      <c r="H118" s="55">
        <f>SUM(H113:H117)</f>
        <v>0</v>
      </c>
    </row>
    <row r="119" spans="1:8">
      <c r="A119" s="23"/>
      <c r="B119" s="49"/>
      <c r="E119" s="69"/>
      <c r="F119" s="69"/>
      <c r="G119" s="69"/>
      <c r="H119" s="69"/>
    </row>
    <row r="120" spans="1:8">
      <c r="A120" s="23"/>
    </row>
    <row r="121" spans="1:8">
      <c r="A121" s="23" t="str">
        <f>"E. Inventory Turns, CY"&amp;year</f>
        <v>E. Inventory Turns, CY2024</v>
      </c>
    </row>
    <row r="122" spans="1:8">
      <c r="A122" s="23"/>
      <c r="B122" s="24" t="s">
        <v>94</v>
      </c>
      <c r="C122" s="5"/>
      <c r="D122" s="70"/>
      <c r="E122" s="70"/>
      <c r="F122" s="70"/>
      <c r="G122" s="70"/>
      <c r="H122" s="70"/>
    </row>
    <row r="123" spans="1:8">
      <c r="A123" s="23"/>
      <c r="B123" s="24" t="s">
        <v>95</v>
      </c>
      <c r="C123" s="5"/>
      <c r="D123" s="70"/>
      <c r="E123" s="70"/>
      <c r="F123" s="70"/>
      <c r="G123" s="70"/>
      <c r="H123" s="70"/>
    </row>
    <row r="124" spans="1:8">
      <c r="A124" s="23"/>
      <c r="B124" s="24" t="s">
        <v>96</v>
      </c>
      <c r="C124" s="5"/>
      <c r="D124" s="70"/>
      <c r="E124" s="70"/>
      <c r="F124" s="70"/>
      <c r="G124" s="70"/>
      <c r="H124" s="70"/>
    </row>
    <row r="125" spans="1:8">
      <c r="A125" s="23"/>
      <c r="B125" s="24" t="s">
        <v>97</v>
      </c>
      <c r="C125" s="5"/>
      <c r="D125" s="70"/>
      <c r="E125" s="70"/>
      <c r="F125" s="70"/>
      <c r="G125" s="70"/>
      <c r="H125" s="70"/>
    </row>
    <row r="126" spans="1:8">
      <c r="A126" s="23"/>
      <c r="B126" s="24" t="s">
        <v>98</v>
      </c>
      <c r="C126" s="5"/>
      <c r="D126" s="70"/>
      <c r="E126" s="70"/>
      <c r="F126" s="70"/>
      <c r="G126" s="70"/>
      <c r="H126" s="70"/>
    </row>
    <row r="127" spans="1:8">
      <c r="A127" s="23"/>
      <c r="C127" s="46"/>
    </row>
    <row r="128" spans="1:8">
      <c r="A128" s="23"/>
      <c r="C128" s="46"/>
    </row>
    <row r="129" spans="1:8">
      <c r="A129" s="23" t="str">
        <f>"F. Customer Transactions, CY"&amp;year</f>
        <v>F. Customer Transactions, CY2024</v>
      </c>
      <c r="C129" s="46"/>
    </row>
    <row r="130" spans="1:8">
      <c r="A130" s="23"/>
      <c r="C130" s="56"/>
      <c r="D130" s="56"/>
      <c r="E130" s="57"/>
      <c r="F130" s="56"/>
      <c r="G130" s="57"/>
      <c r="H130" s="56"/>
    </row>
    <row r="131" spans="1:8">
      <c r="A131" s="23"/>
      <c r="B131" s="24" t="s">
        <v>99</v>
      </c>
      <c r="C131" s="5"/>
      <c r="D131" s="71"/>
      <c r="E131" s="71"/>
      <c r="F131" s="71"/>
      <c r="G131" s="71"/>
      <c r="H131" s="71"/>
    </row>
    <row r="132" spans="1:8">
      <c r="A132" s="23"/>
    </row>
    <row r="133" spans="1:8">
      <c r="A133" s="23"/>
    </row>
    <row r="134" spans="1:8" ht="17">
      <c r="A134" s="121" t="str">
        <f>"Operating Expenses at "&amp;C18</f>
        <v xml:space="preserve">Operating Expenses at </v>
      </c>
      <c r="B134" s="121"/>
      <c r="C134" s="121"/>
      <c r="D134" s="121"/>
      <c r="E134" s="121"/>
      <c r="F134" s="121"/>
      <c r="G134" s="121"/>
      <c r="H134" s="121"/>
    </row>
    <row r="135" spans="1:8" ht="17">
      <c r="A135" s="122" t="s">
        <v>100</v>
      </c>
      <c r="B135" s="122"/>
      <c r="C135" s="122"/>
      <c r="D135" s="122"/>
      <c r="E135" s="122"/>
      <c r="F135" s="122"/>
      <c r="G135" s="122"/>
      <c r="H135" s="122"/>
    </row>
    <row r="136" spans="1:8" ht="16">
      <c r="A136" s="23" t="str">
        <f>"G. Net Gross Profit, CY"&amp;year</f>
        <v>G. Net Gross Profit, CY2024</v>
      </c>
      <c r="H136" s="43" t="s">
        <v>101</v>
      </c>
    </row>
    <row r="137" spans="1:8">
      <c r="A137" s="23"/>
      <c r="G137" s="49" t="s">
        <v>102</v>
      </c>
      <c r="H137" s="52">
        <f>H75+H91+H106+H118</f>
        <v>0</v>
      </c>
    </row>
    <row r="138" spans="1:8">
      <c r="A138" s="23"/>
      <c r="B138" s="11" t="s">
        <v>103</v>
      </c>
      <c r="G138" s="24" t="s">
        <v>104</v>
      </c>
      <c r="H138" s="4"/>
    </row>
    <row r="139" spans="1:8">
      <c r="A139" s="23"/>
      <c r="G139" s="24" t="s">
        <v>105</v>
      </c>
      <c r="H139" s="4"/>
    </row>
    <row r="140" spans="1:8">
      <c r="A140" s="23"/>
      <c r="G140" s="49" t="s">
        <v>106</v>
      </c>
      <c r="H140" s="54">
        <f>H137-H138-H139</f>
        <v>0</v>
      </c>
    </row>
    <row r="141" spans="1:8">
      <c r="A141" s="23"/>
      <c r="G141" s="49"/>
      <c r="H141" s="54"/>
    </row>
    <row r="142" spans="1:8">
      <c r="A142" s="23"/>
      <c r="H142" s="72"/>
    </row>
    <row r="143" spans="1:8" ht="16">
      <c r="A143" s="23" t="str">
        <f>"H. Direct Store Operating Expenses, CY"&amp;year</f>
        <v>H. Direct Store Operating Expenses, CY2024</v>
      </c>
      <c r="H143" s="73" t="s">
        <v>101</v>
      </c>
    </row>
    <row r="144" spans="1:8">
      <c r="A144" s="23"/>
      <c r="G144" s="24" t="s">
        <v>107</v>
      </c>
      <c r="H144" s="4"/>
    </row>
    <row r="145" spans="1:8">
      <c r="A145" s="23"/>
      <c r="B145" s="11" t="s">
        <v>103</v>
      </c>
      <c r="G145" s="24" t="s">
        <v>108</v>
      </c>
      <c r="H145" s="4"/>
    </row>
    <row r="146" spans="1:8">
      <c r="A146" s="23"/>
      <c r="G146" s="24" t="s">
        <v>109</v>
      </c>
      <c r="H146" s="4"/>
    </row>
    <row r="147" spans="1:8">
      <c r="A147" s="23"/>
      <c r="G147" s="24" t="s">
        <v>110</v>
      </c>
      <c r="H147" s="4"/>
    </row>
    <row r="148" spans="1:8">
      <c r="A148" s="23"/>
      <c r="G148" s="24" t="s">
        <v>111</v>
      </c>
      <c r="H148" s="4"/>
    </row>
    <row r="149" spans="1:8">
      <c r="A149" s="23"/>
      <c r="G149" s="24" t="s">
        <v>112</v>
      </c>
      <c r="H149" s="4"/>
    </row>
    <row r="150" spans="1:8">
      <c r="A150" s="23"/>
      <c r="G150" s="24" t="s">
        <v>113</v>
      </c>
      <c r="H150" s="4"/>
    </row>
    <row r="151" spans="1:8">
      <c r="A151" s="23"/>
      <c r="G151" s="24" t="s">
        <v>114</v>
      </c>
      <c r="H151" s="4"/>
    </row>
    <row r="152" spans="1:8">
      <c r="A152" s="23"/>
      <c r="G152" s="24" t="s">
        <v>115</v>
      </c>
      <c r="H152" s="4"/>
    </row>
    <row r="153" spans="1:8">
      <c r="A153" s="23"/>
      <c r="G153" s="24" t="s">
        <v>116</v>
      </c>
      <c r="H153" s="4"/>
    </row>
    <row r="154" spans="1:8">
      <c r="A154" s="23"/>
      <c r="G154" s="24" t="s">
        <v>117</v>
      </c>
      <c r="H154" s="4"/>
    </row>
    <row r="155" spans="1:8">
      <c r="A155" s="23"/>
      <c r="G155" s="24" t="s">
        <v>118</v>
      </c>
      <c r="H155" s="4"/>
    </row>
    <row r="156" spans="1:8">
      <c r="A156" s="23"/>
      <c r="G156" s="24" t="s">
        <v>119</v>
      </c>
      <c r="H156" s="4"/>
    </row>
    <row r="157" spans="1:8">
      <c r="A157" s="23"/>
      <c r="G157" s="24" t="s">
        <v>120</v>
      </c>
      <c r="H157" s="4"/>
    </row>
    <row r="158" spans="1:8">
      <c r="A158" s="23"/>
      <c r="G158" s="24" t="s">
        <v>121</v>
      </c>
      <c r="H158" s="4"/>
    </row>
    <row r="159" spans="1:8">
      <c r="A159" s="23"/>
      <c r="G159" s="24" t="s">
        <v>122</v>
      </c>
      <c r="H159" s="4"/>
    </row>
    <row r="160" spans="1:8">
      <c r="A160" s="23"/>
      <c r="G160" s="24" t="s">
        <v>123</v>
      </c>
      <c r="H160" s="4"/>
    </row>
    <row r="161" spans="1:8">
      <c r="A161" s="23"/>
      <c r="G161" s="24" t="s">
        <v>124</v>
      </c>
      <c r="H161" s="4"/>
    </row>
    <row r="162" spans="1:8">
      <c r="A162" s="23"/>
      <c r="G162" s="24" t="s">
        <v>125</v>
      </c>
      <c r="H162" s="4"/>
    </row>
    <row r="163" spans="1:8">
      <c r="A163" s="23"/>
      <c r="G163" s="24" t="s">
        <v>126</v>
      </c>
      <c r="H163" s="4"/>
    </row>
    <row r="164" spans="1:8">
      <c r="A164" s="23"/>
      <c r="G164" s="24" t="s">
        <v>127</v>
      </c>
      <c r="H164" s="4"/>
    </row>
    <row r="165" spans="1:8">
      <c r="A165" s="23"/>
      <c r="G165" s="24" t="s">
        <v>128</v>
      </c>
      <c r="H165" s="4"/>
    </row>
    <row r="166" spans="1:8">
      <c r="A166" s="23"/>
      <c r="G166" s="24" t="s">
        <v>129</v>
      </c>
      <c r="H166" s="4"/>
    </row>
    <row r="167" spans="1:8">
      <c r="A167" s="23"/>
      <c r="G167" s="24" t="s">
        <v>92</v>
      </c>
      <c r="H167" s="4"/>
    </row>
    <row r="168" spans="1:8">
      <c r="A168" s="23"/>
      <c r="G168" s="49" t="s">
        <v>130</v>
      </c>
      <c r="H168" s="54">
        <f>SUM(H144:H167)</f>
        <v>0</v>
      </c>
    </row>
    <row r="169" spans="1:8">
      <c r="A169" s="23"/>
      <c r="H169" s="72"/>
    </row>
    <row r="170" spans="1:8">
      <c r="A170" s="23"/>
      <c r="H170" s="72"/>
    </row>
    <row r="171" spans="1:8" ht="32">
      <c r="A171" s="23" t="str">
        <f>"I. Other Store Operating Income, CY"&amp;year</f>
        <v>I. Other Store Operating Income, CY2024</v>
      </c>
      <c r="H171" s="73" t="s">
        <v>131</v>
      </c>
    </row>
    <row r="172" spans="1:8">
      <c r="A172" s="23"/>
      <c r="G172" s="24" t="s">
        <v>132</v>
      </c>
      <c r="H172" s="4"/>
    </row>
    <row r="173" spans="1:8">
      <c r="A173" s="23"/>
      <c r="B173" s="11" t="s">
        <v>103</v>
      </c>
      <c r="G173" s="24" t="s">
        <v>133</v>
      </c>
      <c r="H173" s="4"/>
    </row>
    <row r="174" spans="1:8">
      <c r="A174" s="23"/>
      <c r="G174" s="24" t="s">
        <v>134</v>
      </c>
      <c r="H174" s="4"/>
    </row>
    <row r="175" spans="1:8">
      <c r="A175" s="23"/>
      <c r="G175" s="24" t="s">
        <v>135</v>
      </c>
      <c r="H175" s="4"/>
    </row>
    <row r="176" spans="1:8">
      <c r="A176" s="23"/>
      <c r="G176" s="24" t="s">
        <v>136</v>
      </c>
      <c r="H176" s="4"/>
    </row>
    <row r="177" spans="1:8">
      <c r="A177" s="23"/>
      <c r="G177" s="24" t="s">
        <v>137</v>
      </c>
      <c r="H177" s="4"/>
    </row>
    <row r="178" spans="1:8">
      <c r="A178" s="23"/>
      <c r="G178" s="24" t="s">
        <v>138</v>
      </c>
      <c r="H178" s="4"/>
    </row>
    <row r="179" spans="1:8">
      <c r="A179" s="23"/>
      <c r="G179" s="24" t="s">
        <v>139</v>
      </c>
      <c r="H179" s="4"/>
    </row>
    <row r="180" spans="1:8">
      <c r="A180" s="23"/>
      <c r="G180" s="24" t="s">
        <v>140</v>
      </c>
      <c r="H180" s="4"/>
    </row>
    <row r="181" spans="1:8">
      <c r="A181" s="23"/>
      <c r="G181" s="24" t="s">
        <v>141</v>
      </c>
      <c r="H181" s="4"/>
    </row>
    <row r="182" spans="1:8">
      <c r="A182" s="23"/>
      <c r="G182" s="24" t="s">
        <v>142</v>
      </c>
      <c r="H182" s="4"/>
    </row>
    <row r="183" spans="1:8">
      <c r="A183" s="23"/>
      <c r="G183" s="24" t="s">
        <v>143</v>
      </c>
      <c r="H183" s="4"/>
    </row>
    <row r="184" spans="1:8">
      <c r="A184" s="23"/>
      <c r="G184" s="24" t="s">
        <v>144</v>
      </c>
      <c r="H184" s="4"/>
    </row>
    <row r="185" spans="1:8">
      <c r="A185" s="23"/>
      <c r="G185" s="24" t="s">
        <v>145</v>
      </c>
      <c r="H185" s="4"/>
    </row>
    <row r="186" spans="1:8">
      <c r="A186" s="23"/>
      <c r="G186" s="24" t="s">
        <v>146</v>
      </c>
      <c r="H186" s="4"/>
    </row>
    <row r="187" spans="1:8">
      <c r="A187" s="23"/>
      <c r="G187" s="24" t="s">
        <v>147</v>
      </c>
      <c r="H187" s="4"/>
    </row>
    <row r="188" spans="1:8">
      <c r="A188" s="23"/>
      <c r="G188" s="24" t="s">
        <v>92</v>
      </c>
      <c r="H188" s="4"/>
    </row>
    <row r="189" spans="1:8">
      <c r="A189" s="23"/>
      <c r="G189" s="49" t="s">
        <v>148</v>
      </c>
      <c r="H189" s="54">
        <f>SUM(H172:H188)</f>
        <v>0</v>
      </c>
    </row>
    <row r="190" spans="1:8">
      <c r="A190" s="23"/>
      <c r="G190" s="49"/>
      <c r="H190" s="54"/>
    </row>
    <row r="191" spans="1:8">
      <c r="A191" s="23"/>
      <c r="H191" s="72"/>
    </row>
    <row r="192" spans="1:8" ht="16">
      <c r="A192" s="23" t="str">
        <f>"J. Facility Expense, CY"&amp;year</f>
        <v>J. Facility Expense, CY2024</v>
      </c>
      <c r="H192" s="73" t="s">
        <v>101</v>
      </c>
    </row>
    <row r="193" spans="1:8">
      <c r="A193" s="23"/>
      <c r="G193" s="24" t="s">
        <v>149</v>
      </c>
      <c r="H193" s="4"/>
    </row>
    <row r="194" spans="1:8">
      <c r="A194" s="23"/>
      <c r="B194" s="11" t="s">
        <v>103</v>
      </c>
      <c r="G194" s="24" t="s">
        <v>150</v>
      </c>
      <c r="H194" s="4"/>
    </row>
    <row r="195" spans="1:8">
      <c r="A195" s="23"/>
      <c r="G195" s="24" t="s">
        <v>151</v>
      </c>
      <c r="H195" s="4"/>
    </row>
    <row r="196" spans="1:8">
      <c r="A196" s="23"/>
      <c r="G196" s="24" t="s">
        <v>152</v>
      </c>
      <c r="H196" s="4"/>
    </row>
    <row r="197" spans="1:8">
      <c r="A197" s="23"/>
      <c r="G197" s="49" t="s">
        <v>153</v>
      </c>
      <c r="H197" s="54">
        <f>H193+H194+H195-H196</f>
        <v>0</v>
      </c>
    </row>
    <row r="198" spans="1:8">
      <c r="A198" s="23"/>
      <c r="H198" s="72"/>
    </row>
    <row r="199" spans="1:8">
      <c r="A199" s="23"/>
      <c r="G199" s="49" t="s">
        <v>154</v>
      </c>
      <c r="H199" s="54">
        <f>H140-H168+H189-H197</f>
        <v>0</v>
      </c>
    </row>
    <row r="200" spans="1:8">
      <c r="A200" s="23"/>
      <c r="H200" s="74"/>
    </row>
    <row r="201" spans="1:8" ht="17">
      <c r="A201" s="103" t="str">
        <f>"Employment at "&amp;C18</f>
        <v xml:space="preserve">Employment at </v>
      </c>
      <c r="B201" s="103"/>
      <c r="C201" s="103"/>
      <c r="D201" s="103"/>
      <c r="E201" s="103"/>
      <c r="F201" s="103"/>
      <c r="G201" s="103"/>
      <c r="H201" s="103"/>
    </row>
    <row r="202" spans="1:8" ht="17">
      <c r="A202" s="27"/>
      <c r="B202" s="27"/>
      <c r="C202" s="27"/>
      <c r="D202" s="27"/>
      <c r="E202" s="27"/>
      <c r="F202" s="27"/>
      <c r="G202" s="27"/>
      <c r="H202" s="27"/>
    </row>
    <row r="203" spans="1:8">
      <c r="A203" s="23" t="str">
        <f>"K. Employee Count Information as of December 31, "&amp;year</f>
        <v>K. Employee Count Information as of December 31, 2024</v>
      </c>
    </row>
    <row r="204" spans="1:8" ht="16">
      <c r="A204" s="23"/>
      <c r="C204" s="43" t="s">
        <v>155</v>
      </c>
      <c r="D204" s="56" t="s">
        <v>156</v>
      </c>
      <c r="E204" s="56" t="s">
        <v>157</v>
      </c>
      <c r="F204" s="56" t="s">
        <v>158</v>
      </c>
      <c r="G204" s="56" t="s">
        <v>159</v>
      </c>
    </row>
    <row r="205" spans="1:8">
      <c r="A205" s="23"/>
      <c r="B205" s="24" t="str">
        <f>G220&amp;"s as of Dec. 31, "&amp;year</f>
        <v>Associates as of Dec. 31, 2024</v>
      </c>
      <c r="C205" s="6"/>
      <c r="D205" s="7"/>
      <c r="E205" s="7"/>
      <c r="F205" s="7"/>
      <c r="G205" s="7"/>
    </row>
    <row r="206" spans="1:8">
      <c r="A206" s="23"/>
      <c r="B206" s="24" t="str">
        <f>G220&amp;"s Terminated &amp; Quit in "&amp;year</f>
        <v>Associates Terminated &amp; Quit in 2024</v>
      </c>
      <c r="C206" s="6"/>
      <c r="D206" s="75"/>
      <c r="E206" s="76"/>
      <c r="F206" s="76"/>
      <c r="G206" s="77"/>
    </row>
    <row r="207" spans="1:8">
      <c r="A207" s="23"/>
      <c r="B207" s="24" t="str">
        <f>G221&amp;"s as of Dec. 31, "&amp;year</f>
        <v>Lead Associates as of Dec. 31, 2024</v>
      </c>
      <c r="C207" s="6"/>
      <c r="D207" s="7"/>
      <c r="E207" s="7"/>
      <c r="F207" s="7"/>
      <c r="G207" s="7"/>
    </row>
    <row r="208" spans="1:8">
      <c r="A208" s="23"/>
      <c r="B208" s="24" t="str">
        <f>G221&amp;"s Terminated &amp; Quit in "&amp;year</f>
        <v>Lead Associates Terminated &amp; Quit in 2024</v>
      </c>
      <c r="C208" s="6"/>
      <c r="D208" s="75"/>
      <c r="E208" s="76"/>
      <c r="F208" s="76"/>
      <c r="G208" s="77"/>
    </row>
    <row r="209" spans="1:8">
      <c r="A209" s="23"/>
      <c r="B209" s="24" t="str">
        <f>G222&amp;"s as of Dec. 31, "&amp;year</f>
        <v>Assistant Managers as of Dec. 31, 2024</v>
      </c>
      <c r="C209" s="6"/>
      <c r="D209" s="7"/>
      <c r="E209" s="7"/>
      <c r="F209" s="7"/>
      <c r="G209" s="7"/>
    </row>
    <row r="210" spans="1:8">
      <c r="A210" s="23"/>
      <c r="B210" s="24" t="str">
        <f>G222&amp;"s Terminated &amp; Quit in "&amp;year</f>
        <v>Assistant Managers Terminated &amp; Quit in 2024</v>
      </c>
      <c r="C210" s="6"/>
      <c r="D210" s="75"/>
      <c r="E210" s="76"/>
      <c r="F210" s="76"/>
      <c r="G210" s="77"/>
    </row>
    <row r="211" spans="1:8">
      <c r="A211" s="23"/>
      <c r="B211" s="24" t="str">
        <f>G223&amp;"s as of Dec. 31, "&amp;year</f>
        <v>Managers as of Dec. 31, 2024</v>
      </c>
      <c r="C211" s="6"/>
      <c r="D211" s="7"/>
      <c r="E211" s="7"/>
      <c r="F211" s="7"/>
      <c r="G211" s="7"/>
    </row>
    <row r="212" spans="1:8">
      <c r="A212" s="23"/>
      <c r="B212" s="24" t="str">
        <f>G223&amp;"s Terminated &amp; Quit in "&amp;year</f>
        <v>Managers Terminated &amp; Quit in 2024</v>
      </c>
      <c r="C212" s="6"/>
      <c r="D212" s="75"/>
      <c r="E212" s="76"/>
      <c r="F212" s="76"/>
      <c r="G212" s="77"/>
    </row>
    <row r="213" spans="1:8">
      <c r="A213" s="23"/>
      <c r="B213" s="24" t="str">
        <f>G224&amp;"s as of Dec. 31, "&amp;year</f>
        <v xml:space="preserve"> Office, HQ &amp; Others as of Dec. 31, 2024</v>
      </c>
      <c r="C213" s="6"/>
      <c r="D213" s="7"/>
      <c r="E213" s="7"/>
      <c r="F213" s="7"/>
      <c r="G213" s="7"/>
    </row>
    <row r="214" spans="1:8">
      <c r="A214" s="23"/>
      <c r="B214" s="24" t="str">
        <f>G224&amp;"s Terminated &amp; Quit in "&amp;year</f>
        <v xml:space="preserve"> Office, HQ &amp; Others Terminated &amp; Quit in 2024</v>
      </c>
      <c r="C214" s="6"/>
      <c r="D214" s="75"/>
      <c r="E214" s="76"/>
      <c r="F214" s="76"/>
      <c r="G214" s="77"/>
    </row>
    <row r="215" spans="1:8" ht="16">
      <c r="A215" s="23"/>
      <c r="B215" s="49" t="str">
        <f>"Total Employee Count as of Dec. 31, "&amp;year</f>
        <v>Total Employee Count as of Dec. 31, 2024</v>
      </c>
      <c r="C215" s="78">
        <f>C205+C207+C209+C211+C213</f>
        <v>0</v>
      </c>
      <c r="D215" s="78">
        <f>D205+D207+D209+D211+D213</f>
        <v>0</v>
      </c>
      <c r="E215" s="78">
        <f>E205+E207+E209+E211+E213</f>
        <v>0</v>
      </c>
      <c r="F215" s="78">
        <f>F205+F207+F209+F211+F213</f>
        <v>0</v>
      </c>
      <c r="G215" s="78">
        <f>G205+G207+G209+G211+G213</f>
        <v>0</v>
      </c>
    </row>
    <row r="216" spans="1:8" ht="16">
      <c r="A216" s="23"/>
      <c r="B216" s="49" t="str">
        <f>"Total Employees Terminated &amp; Quit in "&amp;year</f>
        <v>Total Employees Terminated &amp; Quit in 2024</v>
      </c>
      <c r="C216" s="78">
        <f>C206+C208+C210+C212+C214</f>
        <v>0</v>
      </c>
      <c r="D216" s="78"/>
      <c r="E216" s="78"/>
      <c r="F216" s="78"/>
      <c r="G216" s="78"/>
    </row>
    <row r="217" spans="1:8">
      <c r="A217" s="23"/>
      <c r="B217" s="49"/>
      <c r="C217" s="45"/>
      <c r="D217" s="45"/>
    </row>
    <row r="218" spans="1:8">
      <c r="A218" s="23"/>
      <c r="B218" s="49"/>
      <c r="C218" s="45"/>
      <c r="D218" s="45"/>
    </row>
    <row r="219" spans="1:8" ht="16">
      <c r="A219" s="23" t="str">
        <f>"L. Labor Hours by Employee Type, CY"&amp;year</f>
        <v>L. Labor Hours by Employee Type, CY2024</v>
      </c>
      <c r="H219" s="43" t="s">
        <v>160</v>
      </c>
    </row>
    <row r="220" spans="1:8">
      <c r="A220" s="23"/>
      <c r="G220" s="24" t="s">
        <v>161</v>
      </c>
      <c r="H220" s="5"/>
    </row>
    <row r="221" spans="1:8">
      <c r="A221" s="23"/>
      <c r="G221" s="24" t="s">
        <v>162</v>
      </c>
      <c r="H221" s="5"/>
    </row>
    <row r="222" spans="1:8">
      <c r="A222" s="23"/>
      <c r="G222" s="24" t="s">
        <v>163</v>
      </c>
      <c r="H222" s="5"/>
    </row>
    <row r="223" spans="1:8">
      <c r="A223" s="23"/>
      <c r="G223" s="24" t="s">
        <v>164</v>
      </c>
      <c r="H223" s="5"/>
    </row>
    <row r="224" spans="1:8">
      <c r="A224" s="23"/>
      <c r="G224" s="24" t="s">
        <v>165</v>
      </c>
      <c r="H224" s="5"/>
    </row>
    <row r="225" spans="1:8">
      <c r="A225" s="23"/>
      <c r="G225" s="49" t="s">
        <v>166</v>
      </c>
      <c r="H225" s="53">
        <f>SUM(H220:H224)</f>
        <v>0</v>
      </c>
    </row>
    <row r="226" spans="1:8">
      <c r="A226" s="23"/>
      <c r="G226" s="49"/>
      <c r="H226" s="69"/>
    </row>
    <row r="227" spans="1:8">
      <c r="A227" s="23"/>
    </row>
    <row r="228" spans="1:8">
      <c r="A228" s="23" t="str">
        <f>"M. Employee Benefit Availability, CY"&amp;year</f>
        <v>M. Employee Benefit Availability, CY2024</v>
      </c>
      <c r="B228" s="49"/>
      <c r="C228" s="45"/>
    </row>
    <row r="229" spans="1:8">
      <c r="A229" s="23"/>
      <c r="B229" s="49"/>
      <c r="C229" s="79" t="s">
        <v>167</v>
      </c>
      <c r="D229" s="56" t="s">
        <v>168</v>
      </c>
      <c r="E229" s="56" t="s">
        <v>169</v>
      </c>
      <c r="F229" s="56" t="s">
        <v>170</v>
      </c>
      <c r="G229" s="56" t="s">
        <v>171</v>
      </c>
      <c r="H229" s="79" t="s">
        <v>172</v>
      </c>
    </row>
    <row r="230" spans="1:8">
      <c r="A230" s="23"/>
      <c r="B230" s="24" t="s">
        <v>161</v>
      </c>
      <c r="C230" s="5"/>
      <c r="D230" s="8"/>
      <c r="E230" s="5"/>
      <c r="F230" s="8"/>
      <c r="G230" s="5"/>
      <c r="H230" s="8"/>
    </row>
    <row r="231" spans="1:8">
      <c r="A231" s="23"/>
      <c r="B231" s="24" t="s">
        <v>162</v>
      </c>
      <c r="C231" s="5"/>
      <c r="D231" s="8"/>
      <c r="E231" s="5"/>
      <c r="F231" s="8"/>
      <c r="G231" s="5"/>
      <c r="H231" s="8"/>
    </row>
    <row r="232" spans="1:8">
      <c r="A232" s="23"/>
      <c r="B232" s="24" t="s">
        <v>163</v>
      </c>
      <c r="C232" s="5"/>
      <c r="D232" s="8"/>
      <c r="E232" s="5"/>
      <c r="F232" s="8"/>
      <c r="G232" s="5"/>
      <c r="H232" s="8"/>
    </row>
    <row r="233" spans="1:8">
      <c r="A233" s="23"/>
      <c r="B233" s="24" t="s">
        <v>164</v>
      </c>
      <c r="C233" s="5"/>
      <c r="D233" s="8"/>
      <c r="E233" s="5"/>
      <c r="F233" s="8"/>
      <c r="G233" s="5"/>
      <c r="H233" s="8"/>
    </row>
    <row r="234" spans="1:8">
      <c r="A234" s="23"/>
      <c r="B234" s="24" t="s">
        <v>165</v>
      </c>
      <c r="C234" s="5"/>
      <c r="D234" s="8"/>
      <c r="E234" s="5"/>
      <c r="F234" s="8"/>
      <c r="G234" s="5"/>
      <c r="H234" s="8"/>
    </row>
    <row r="235" spans="1:8">
      <c r="A235" s="23"/>
      <c r="B235" s="24"/>
      <c r="C235" s="45"/>
      <c r="D235" s="46"/>
      <c r="E235" s="45"/>
      <c r="F235" s="46"/>
      <c r="G235" s="45"/>
      <c r="H235" s="46"/>
    </row>
    <row r="236" spans="1:8">
      <c r="A236" s="23"/>
      <c r="B236" s="24"/>
      <c r="C236" s="45"/>
      <c r="D236" s="46"/>
      <c r="E236" s="45"/>
      <c r="F236" s="46"/>
      <c r="G236" s="45"/>
      <c r="H236" s="46"/>
    </row>
    <row r="237" spans="1:8" ht="17">
      <c r="A237" s="103" t="s">
        <v>18</v>
      </c>
      <c r="B237" s="103"/>
      <c r="C237" s="103"/>
      <c r="D237" s="103"/>
      <c r="E237" s="103"/>
      <c r="F237" s="103"/>
      <c r="G237" s="103"/>
      <c r="H237" s="103"/>
    </row>
    <row r="238" spans="1:8" ht="17">
      <c r="A238" s="27"/>
      <c r="B238" s="27"/>
      <c r="C238" s="27"/>
      <c r="D238" s="27"/>
      <c r="E238" s="27"/>
      <c r="F238" s="27"/>
      <c r="G238" s="27"/>
      <c r="H238" s="28"/>
    </row>
    <row r="239" spans="1:8">
      <c r="A239" s="23" t="str">
        <f ca="1">"Respondent's Comments: "&amp;MID(CELL("filename",A1),FIND("]",CELL("filename",A1))+1,256)</f>
        <v>Respondent's Comments: Store 4</v>
      </c>
    </row>
    <row r="240" spans="1:8">
      <c r="B240" s="105"/>
      <c r="C240" s="106"/>
      <c r="D240" s="106"/>
      <c r="E240" s="106"/>
      <c r="F240" s="106"/>
      <c r="G240" s="106"/>
      <c r="H240" s="107"/>
    </row>
    <row r="241" spans="1:8">
      <c r="B241" s="108"/>
      <c r="C241" s="109"/>
      <c r="D241" s="109"/>
      <c r="E241" s="109"/>
      <c r="F241" s="109"/>
      <c r="G241" s="109"/>
      <c r="H241" s="110"/>
    </row>
    <row r="242" spans="1:8">
      <c r="B242" s="108"/>
      <c r="C242" s="109"/>
      <c r="D242" s="109"/>
      <c r="E242" s="109"/>
      <c r="F242" s="109"/>
      <c r="G242" s="109"/>
      <c r="H242" s="110"/>
    </row>
    <row r="243" spans="1:8">
      <c r="B243" s="108"/>
      <c r="C243" s="109"/>
      <c r="D243" s="109"/>
      <c r="E243" s="109"/>
      <c r="F243" s="109"/>
      <c r="G243" s="109"/>
      <c r="H243" s="110"/>
    </row>
    <row r="244" spans="1:8">
      <c r="B244" s="108"/>
      <c r="C244" s="109"/>
      <c r="D244" s="109"/>
      <c r="E244" s="109"/>
      <c r="F244" s="109"/>
      <c r="G244" s="109"/>
      <c r="H244" s="110"/>
    </row>
    <row r="245" spans="1:8">
      <c r="B245" s="108"/>
      <c r="C245" s="109"/>
      <c r="D245" s="109"/>
      <c r="E245" s="109"/>
      <c r="F245" s="109"/>
      <c r="G245" s="109"/>
      <c r="H245" s="110"/>
    </row>
    <row r="246" spans="1:8">
      <c r="B246" s="108"/>
      <c r="C246" s="109"/>
      <c r="D246" s="109"/>
      <c r="E246" s="109"/>
      <c r="F246" s="109"/>
      <c r="G246" s="109"/>
      <c r="H246" s="110"/>
    </row>
    <row r="247" spans="1:8">
      <c r="B247" s="108"/>
      <c r="C247" s="109"/>
      <c r="D247" s="109"/>
      <c r="E247" s="109"/>
      <c r="F247" s="109"/>
      <c r="G247" s="109"/>
      <c r="H247" s="110"/>
    </row>
    <row r="248" spans="1:8">
      <c r="B248" s="111"/>
      <c r="C248" s="112"/>
      <c r="D248" s="112"/>
      <c r="E248" s="112"/>
      <c r="F248" s="112"/>
      <c r="G248" s="112"/>
      <c r="H248" s="113"/>
    </row>
    <row r="249" spans="1:8">
      <c r="A249" s="23"/>
    </row>
    <row r="250" spans="1:8">
      <c r="A250" s="95" t="s">
        <v>260</v>
      </c>
      <c r="B250" s="31"/>
      <c r="C250" s="31"/>
      <c r="D250" s="31"/>
      <c r="E250" s="31"/>
      <c r="F250" s="31"/>
      <c r="G250" s="31"/>
      <c r="H250" s="32" t="str">
        <f ca="1">"end "&amp;MID(CELL("filename",A1),FIND("]",CELL("filename",A1))+1,256)</f>
        <v>end Store 4</v>
      </c>
    </row>
    <row r="251" spans="1:8">
      <c r="A251" s="23"/>
    </row>
    <row r="252" spans="1:8">
      <c r="A252" s="23"/>
    </row>
    <row r="253" spans="1:8">
      <c r="A253" s="23"/>
    </row>
    <row r="254" spans="1:8">
      <c r="A254" s="23"/>
    </row>
    <row r="255" spans="1:8">
      <c r="A255" s="23"/>
    </row>
    <row r="256" spans="1:8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  <row r="426" spans="1:1">
      <c r="A426" s="23"/>
    </row>
    <row r="427" spans="1:1">
      <c r="A427" s="23"/>
    </row>
    <row r="428" spans="1:1">
      <c r="A428" s="23"/>
    </row>
    <row r="429" spans="1:1">
      <c r="A429" s="23"/>
    </row>
    <row r="430" spans="1:1">
      <c r="A430" s="23"/>
    </row>
    <row r="431" spans="1:1">
      <c r="A431" s="23"/>
    </row>
    <row r="432" spans="1:1">
      <c r="A432" s="23"/>
    </row>
    <row r="433" spans="1:1">
      <c r="A433" s="23"/>
    </row>
    <row r="434" spans="1:1">
      <c r="A434" s="23"/>
    </row>
    <row r="435" spans="1:1">
      <c r="A435" s="23"/>
    </row>
    <row r="436" spans="1:1">
      <c r="A436" s="23"/>
    </row>
    <row r="437" spans="1:1">
      <c r="A437" s="23"/>
    </row>
    <row r="438" spans="1:1">
      <c r="A438" s="23"/>
    </row>
    <row r="439" spans="1:1">
      <c r="A439" s="23"/>
    </row>
    <row r="440" spans="1:1">
      <c r="A440" s="23"/>
    </row>
    <row r="441" spans="1:1">
      <c r="A441" s="23"/>
    </row>
    <row r="442" spans="1:1">
      <c r="A442" s="23"/>
    </row>
    <row r="443" spans="1:1">
      <c r="A443" s="23"/>
    </row>
    <row r="444" spans="1:1">
      <c r="A444" s="23"/>
    </row>
    <row r="445" spans="1:1">
      <c r="A445" s="23"/>
    </row>
    <row r="446" spans="1:1">
      <c r="A446" s="23"/>
    </row>
    <row r="447" spans="1:1">
      <c r="A447" s="23"/>
    </row>
    <row r="448" spans="1:1">
      <c r="A448" s="23"/>
    </row>
  </sheetData>
  <sheetProtection sheet="1" selectLockedCells="1"/>
  <mergeCells count="24">
    <mergeCell ref="B240:H248"/>
    <mergeCell ref="F94:G94"/>
    <mergeCell ref="F111:G111"/>
    <mergeCell ref="A134:H134"/>
    <mergeCell ref="A135:H135"/>
    <mergeCell ref="A201:H201"/>
    <mergeCell ref="A237:H237"/>
    <mergeCell ref="F80:G80"/>
    <mergeCell ref="C21:G21"/>
    <mergeCell ref="C22:G22"/>
    <mergeCell ref="D57:E57"/>
    <mergeCell ref="D58:E58"/>
    <mergeCell ref="D59:E59"/>
    <mergeCell ref="D60:E60"/>
    <mergeCell ref="D61:E61"/>
    <mergeCell ref="F62:H62"/>
    <mergeCell ref="A65:H65"/>
    <mergeCell ref="F66:G66"/>
    <mergeCell ref="C20:G20"/>
    <mergeCell ref="A5:I5"/>
    <mergeCell ref="A15:H15"/>
    <mergeCell ref="F17:G17"/>
    <mergeCell ref="C18:G18"/>
    <mergeCell ref="C19:G19"/>
  </mergeCells>
  <phoneticPr fontId="21" type="noConversion"/>
  <conditionalFormatting sqref="C24:C26">
    <cfRule type="containsText" dxfId="25" priority="4" operator="containsText" text="Y/N/DK">
      <formula>NOT(ISERROR(SEARCH("Y/N/DK",C24)))</formula>
    </cfRule>
  </conditionalFormatting>
  <conditionalFormatting sqref="C28">
    <cfRule type="containsText" dxfId="24" priority="5" operator="containsText" text="Y/N/DK">
      <formula>NOT(ISERROR(SEARCH("Y/N/DK",C28)))</formula>
    </cfRule>
  </conditionalFormatting>
  <conditionalFormatting sqref="C31:C33">
    <cfRule type="containsText" dxfId="23" priority="1" operator="containsText" text="Y/N/DK">
      <formula>NOT(ISERROR(SEARCH("Y/N/DK",C31)))</formula>
    </cfRule>
  </conditionalFormatting>
  <conditionalFormatting sqref="C36:C41 C43:C54">
    <cfRule type="containsText" dxfId="22" priority="2" operator="containsText" text="Y/N/DK">
      <formula>NOT(ISERROR(SEARCH("Y/N/DK",C36)))</formula>
    </cfRule>
  </conditionalFormatting>
  <conditionalFormatting sqref="F42:F63">
    <cfRule type="containsText" dxfId="21" priority="11" operator="containsText" text="Y/N/DK">
      <formula>NOT(ISERROR(SEARCH("Y/N/DK",F42)))</formula>
    </cfRule>
  </conditionalFormatting>
  <pageMargins left="0.5" right="0.5" top="0.5" bottom="0.5" header="0.5" footer="0.5"/>
  <pageSetup scale="84" fitToHeight="0" orientation="landscape" horizontalDpi="4294967292" verticalDpi="429496729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448"/>
  <sheetViews>
    <sheetView showGridLines="0" workbookViewId="0">
      <selection activeCell="C28" sqref="C28"/>
    </sheetView>
  </sheetViews>
  <sheetFormatPr baseColWidth="10" defaultRowHeight="15"/>
  <cols>
    <col min="1" max="1" width="4.6640625" style="29" customWidth="1"/>
    <col min="2" max="2" width="37" style="11" bestFit="1" customWidth="1"/>
    <col min="3" max="4" width="13" style="11" customWidth="1"/>
    <col min="5" max="7" width="15.33203125" style="11" customWidth="1"/>
    <col min="8" max="10" width="14.33203125" style="11" customWidth="1"/>
    <col min="11" max="16384" width="10.83203125" style="11"/>
  </cols>
  <sheetData>
    <row r="1" spans="1:9" customFormat="1" ht="16">
      <c r="A1" s="17" t="str">
        <f>Introduction!$A$1</f>
        <v>Tribal Convenience Store Association</v>
      </c>
      <c r="B1" s="11"/>
      <c r="C1" s="11"/>
      <c r="D1" s="11"/>
      <c r="E1" s="11"/>
      <c r="F1" s="11"/>
      <c r="G1" s="11"/>
      <c r="H1" s="11"/>
      <c r="I1" s="11"/>
    </row>
    <row r="2" spans="1:9" customFormat="1" ht="19">
      <c r="A2" s="13" t="str">
        <f>Introduction!A2</f>
        <v>Convenience Store Operating Statistics Survey</v>
      </c>
      <c r="B2" s="11"/>
      <c r="C2" s="11"/>
      <c r="D2" s="11"/>
      <c r="E2" s="11"/>
      <c r="F2" s="11"/>
      <c r="G2" s="11"/>
      <c r="H2" s="11"/>
    </row>
    <row r="3" spans="1:9" customFormat="1" ht="16">
      <c r="A3" s="14" t="str">
        <f>Introduction!A3</f>
        <v>2024 Calendar Year Data</v>
      </c>
      <c r="B3" s="11"/>
      <c r="C3" s="11"/>
      <c r="D3" s="11"/>
      <c r="E3" s="11"/>
      <c r="F3" s="11"/>
      <c r="G3" s="11"/>
      <c r="H3" s="11"/>
    </row>
    <row r="4" spans="1:9" customFormat="1" ht="16">
      <c r="A4" s="14"/>
      <c r="B4" s="11"/>
      <c r="C4" s="11"/>
      <c r="D4" s="11"/>
      <c r="E4" s="11"/>
      <c r="F4" s="11"/>
      <c r="G4" s="11"/>
      <c r="H4" s="11"/>
    </row>
    <row r="5" spans="1:9" customFormat="1" ht="24">
      <c r="A5" s="102" t="str">
        <f ca="1">MID(CELL("filename",A1),FIND("]",CELL("filename",A1))+1,256)</f>
        <v>Store 5</v>
      </c>
      <c r="B5" s="102"/>
      <c r="C5" s="102"/>
      <c r="D5" s="102"/>
      <c r="E5" s="102"/>
      <c r="F5" s="102"/>
      <c r="G5" s="102"/>
      <c r="H5" s="102"/>
      <c r="I5" s="102"/>
    </row>
    <row r="6" spans="1:9" customFormat="1" ht="16">
      <c r="A6" s="14"/>
      <c r="B6" s="11"/>
      <c r="C6" s="11"/>
      <c r="D6" s="11"/>
      <c r="E6" s="11"/>
      <c r="F6" s="11"/>
      <c r="G6" s="11"/>
      <c r="H6" s="11"/>
    </row>
    <row r="7" spans="1:9" customFormat="1" ht="16">
      <c r="A7" s="15" t="str">
        <f>Introduction!A7</f>
        <v>This survey will be used to gather selected characteristics of TCSA member C-stores to produce a benchmarking databook.</v>
      </c>
      <c r="B7" s="15"/>
      <c r="C7" s="11"/>
      <c r="D7" s="11"/>
      <c r="E7" s="11"/>
      <c r="F7" s="11"/>
      <c r="G7" s="11"/>
      <c r="H7" s="11"/>
    </row>
    <row r="8" spans="1:9" customFormat="1" ht="16">
      <c r="A8" s="16" t="str">
        <f>Introduction!A8</f>
        <v>All data will be kept confidential by the Taylor Policy Group, Inc. under a written agreement with the TCSA and will not be released to the public</v>
      </c>
      <c r="B8" s="15"/>
      <c r="C8" s="11"/>
      <c r="D8" s="11"/>
      <c r="E8" s="11"/>
      <c r="F8" s="11"/>
      <c r="G8" s="11"/>
      <c r="H8" s="11"/>
    </row>
    <row r="9" spans="1:9" customFormat="1" ht="16">
      <c r="A9" s="16" t="str">
        <f>Introduction!A9</f>
        <v xml:space="preserve">except with the approval of TCSA's Board and even then, only in aggregated, averaged, analyzed, or otherwise masked form. </v>
      </c>
      <c r="B9" s="15"/>
      <c r="C9" s="11"/>
      <c r="D9" s="11"/>
      <c r="E9" s="11"/>
      <c r="F9" s="11"/>
      <c r="G9" s="11"/>
      <c r="H9" s="11"/>
    </row>
    <row r="10" spans="1:9" customFormat="1" ht="16">
      <c r="A10" s="15"/>
      <c r="B10" s="15"/>
      <c r="C10" s="11"/>
      <c r="D10" s="11"/>
      <c r="E10" s="11"/>
      <c r="F10" s="11"/>
      <c r="G10" s="11"/>
      <c r="H10" s="11"/>
    </row>
    <row r="11" spans="1:9" customFormat="1" ht="16">
      <c r="A11" s="17" t="str">
        <f>Introduction!A11</f>
        <v xml:space="preserve">     - Please enter data in the bordered cells and review the bolded totals where given.</v>
      </c>
      <c r="B11" s="15"/>
      <c r="C11" s="11"/>
      <c r="D11" s="11"/>
      <c r="E11" s="11"/>
      <c r="F11" s="11"/>
      <c r="G11" s="11"/>
      <c r="H11" s="11"/>
    </row>
    <row r="12" spans="1:9" customFormat="1" ht="16">
      <c r="A12" s="17" t="str">
        <f>Introduction!A12</f>
        <v xml:space="preserve">     - Please respond in all sections, even if only to enter "Not Applicable" or "Not Available."</v>
      </c>
      <c r="B12" s="11"/>
      <c r="C12" s="11"/>
      <c r="D12" s="11"/>
      <c r="E12" s="11"/>
      <c r="F12" s="11"/>
      <c r="G12" s="11"/>
      <c r="H12" s="11"/>
    </row>
    <row r="13" spans="1:9" customFormat="1" ht="16">
      <c r="A13" s="17" t="str">
        <f>Introduction!A13</f>
        <v xml:space="preserve">     - Feel free to explain your entries and make additional remarks in the Comment box at the bottom of each tab (or by email).</v>
      </c>
      <c r="B13" s="11"/>
      <c r="C13" s="11"/>
      <c r="D13" s="11"/>
      <c r="E13" s="11"/>
      <c r="F13" s="11"/>
      <c r="G13" s="11"/>
      <c r="H13" s="11"/>
    </row>
    <row r="14" spans="1:9" customFormat="1" ht="16">
      <c r="A14" s="17"/>
      <c r="B14" s="11"/>
      <c r="C14" s="11"/>
      <c r="D14" s="11"/>
      <c r="E14" s="11"/>
      <c r="F14" s="11"/>
      <c r="G14" s="11"/>
      <c r="H14" s="11"/>
    </row>
    <row r="15" spans="1:9" customFormat="1" ht="17">
      <c r="A15" s="103" t="s">
        <v>39</v>
      </c>
      <c r="B15" s="103"/>
      <c r="C15" s="103"/>
      <c r="D15" s="103"/>
      <c r="E15" s="103"/>
      <c r="F15" s="103"/>
      <c r="G15" s="103"/>
      <c r="H15" s="103"/>
    </row>
    <row r="16" spans="1:9" customFormat="1" ht="16"/>
    <row r="17" spans="1:7">
      <c r="A17" s="23" t="str">
        <f ca="1">MID(CELL("filename",A1),FIND("]",CELL("filename",A1))+1,256)&amp;" attributes as of December 31, "&amp;year</f>
        <v>Store 5 attributes as of December 31, 2024</v>
      </c>
      <c r="F17" s="119"/>
      <c r="G17" s="119"/>
    </row>
    <row r="18" spans="1:7" ht="16">
      <c r="A18" s="23"/>
      <c r="B18" s="24" t="str">
        <f ca="1">"Name of "&amp;MID(CELL("filename",A1),FIND("]",CELL("filename",A1))+1,256)</f>
        <v>Name of Store 5</v>
      </c>
      <c r="C18" s="114"/>
      <c r="D18" s="115"/>
      <c r="E18" s="115"/>
      <c r="F18" s="115"/>
      <c r="G18" s="116"/>
    </row>
    <row r="19" spans="1:7">
      <c r="A19" s="23"/>
      <c r="B19" s="24" t="s">
        <v>40</v>
      </c>
      <c r="C19" s="99"/>
      <c r="D19" s="100"/>
      <c r="E19" s="100"/>
      <c r="F19" s="100"/>
      <c r="G19" s="101"/>
    </row>
    <row r="20" spans="1:7">
      <c r="A20" s="23"/>
      <c r="B20" s="24" t="s">
        <v>41</v>
      </c>
      <c r="C20" s="99"/>
      <c r="D20" s="100"/>
      <c r="E20" s="100"/>
      <c r="F20" s="100"/>
      <c r="G20" s="101"/>
    </row>
    <row r="21" spans="1:7">
      <c r="A21" s="23"/>
      <c r="B21" s="24" t="s">
        <v>42</v>
      </c>
      <c r="C21" s="99"/>
      <c r="D21" s="100"/>
      <c r="E21" s="100"/>
      <c r="F21" s="100"/>
      <c r="G21" s="101"/>
    </row>
    <row r="22" spans="1:7">
      <c r="A22" s="23"/>
      <c r="B22" s="24" t="s">
        <v>43</v>
      </c>
      <c r="C22" s="99"/>
      <c r="D22" s="100"/>
      <c r="E22" s="100"/>
      <c r="F22" s="100"/>
      <c r="G22" s="101"/>
    </row>
    <row r="23" spans="1:7">
      <c r="A23" s="23"/>
      <c r="F23" s="43"/>
      <c r="G23" s="43"/>
    </row>
    <row r="24" spans="1:7" ht="16">
      <c r="A24" s="23"/>
      <c r="B24" s="90" t="str">
        <f>"Was the store new in "&amp;year&amp;"?"</f>
        <v>Was the store new in 2024?</v>
      </c>
      <c r="C24" s="38"/>
      <c r="D24" s="93" t="s">
        <v>258</v>
      </c>
    </row>
    <row r="25" spans="1:7" ht="16">
      <c r="A25" s="23"/>
      <c r="B25" s="91" t="str">
        <f>"If YES, how many operating months in "&amp;year&amp;"?"</f>
        <v>If YES, how many operating months in 2024?</v>
      </c>
      <c r="C25" s="38"/>
      <c r="D25" s="96" t="s">
        <v>262</v>
      </c>
    </row>
    <row r="26" spans="1:7" ht="16">
      <c r="A26" s="23"/>
      <c r="B26" s="91" t="str">
        <f>"If NO, how many years operating by yearend "&amp;year&amp;"?"</f>
        <v>If NO, how many years operating by yearend 2024?</v>
      </c>
      <c r="C26" s="38"/>
      <c r="D26" s="96" t="s">
        <v>263</v>
      </c>
    </row>
    <row r="27" spans="1:7">
      <c r="A27" s="23"/>
      <c r="B27" s="24"/>
      <c r="C27" s="43"/>
      <c r="D27" s="43"/>
    </row>
    <row r="28" spans="1:7" ht="16">
      <c r="A28" s="23"/>
      <c r="B28" s="90" t="s">
        <v>45</v>
      </c>
      <c r="C28" s="80"/>
      <c r="D28" s="98" t="s">
        <v>266</v>
      </c>
    </row>
    <row r="29" spans="1:7">
      <c r="A29" s="23"/>
      <c r="B29" s="24"/>
      <c r="C29" s="43"/>
      <c r="D29" s="44"/>
    </row>
    <row r="30" spans="1:7">
      <c r="A30" s="23"/>
      <c r="B30" s="90" t="s">
        <v>233</v>
      </c>
      <c r="C30" s="43"/>
      <c r="D30" s="44"/>
    </row>
    <row r="31" spans="1:7" ht="16">
      <c r="A31" s="23"/>
      <c r="B31" s="24" t="s">
        <v>234</v>
      </c>
      <c r="C31" s="80"/>
      <c r="D31" s="44" t="s">
        <v>26</v>
      </c>
    </row>
    <row r="32" spans="1:7" ht="16">
      <c r="A32" s="23"/>
      <c r="B32" s="24" t="s">
        <v>235</v>
      </c>
      <c r="C32" s="80"/>
      <c r="D32" s="44" t="s">
        <v>26</v>
      </c>
    </row>
    <row r="33" spans="1:8" ht="16">
      <c r="A33" s="23"/>
      <c r="B33" s="24" t="s">
        <v>236</v>
      </c>
      <c r="C33" s="80"/>
      <c r="D33" s="44" t="s">
        <v>26</v>
      </c>
    </row>
    <row r="34" spans="1:8">
      <c r="A34" s="23"/>
      <c r="B34" s="24"/>
      <c r="C34" s="44"/>
      <c r="D34" s="44"/>
    </row>
    <row r="35" spans="1:8">
      <c r="A35" s="23"/>
      <c r="B35" s="90" t="str">
        <f>"In "&amp;year&amp;" did this store have..."</f>
        <v>In 2024 did this store have...</v>
      </c>
      <c r="C35" s="44"/>
      <c r="D35" s="44"/>
    </row>
    <row r="36" spans="1:8" ht="16">
      <c r="A36" s="23"/>
      <c r="B36" s="24" t="s">
        <v>231</v>
      </c>
      <c r="C36" s="80"/>
      <c r="D36" s="44" t="s">
        <v>26</v>
      </c>
      <c r="H36" s="47"/>
    </row>
    <row r="37" spans="1:8" ht="16">
      <c r="A37" s="23"/>
      <c r="B37" s="24" t="s">
        <v>232</v>
      </c>
      <c r="C37" s="80"/>
      <c r="D37" s="44" t="s">
        <v>26</v>
      </c>
      <c r="H37" s="47"/>
    </row>
    <row r="38" spans="1:8" ht="16">
      <c r="A38" s="23"/>
      <c r="B38" s="24" t="s">
        <v>227</v>
      </c>
      <c r="C38" s="38"/>
      <c r="D38" s="93" t="s">
        <v>21</v>
      </c>
    </row>
    <row r="39" spans="1:8" ht="16">
      <c r="A39" s="23"/>
      <c r="B39" s="24" t="s">
        <v>228</v>
      </c>
      <c r="C39" s="38"/>
      <c r="D39" s="93" t="s">
        <v>21</v>
      </c>
    </row>
    <row r="40" spans="1:8" ht="16">
      <c r="A40" s="23"/>
      <c r="B40" s="24" t="s">
        <v>229</v>
      </c>
      <c r="C40" s="38"/>
      <c r="D40" s="93" t="s">
        <v>21</v>
      </c>
    </row>
    <row r="41" spans="1:8" ht="16">
      <c r="A41" s="23"/>
      <c r="B41" s="24" t="s">
        <v>230</v>
      </c>
      <c r="C41" s="38"/>
      <c r="D41" s="93" t="s">
        <v>21</v>
      </c>
    </row>
    <row r="42" spans="1:8" ht="16">
      <c r="A42" s="23"/>
      <c r="D42" s="93"/>
      <c r="E42" s="24"/>
      <c r="F42" s="37"/>
      <c r="G42" s="44"/>
      <c r="H42" s="47"/>
    </row>
    <row r="43" spans="1:8" ht="16">
      <c r="A43" s="23"/>
      <c r="B43" s="24" t="s">
        <v>245</v>
      </c>
      <c r="C43" s="38"/>
      <c r="D43" s="93" t="s">
        <v>21</v>
      </c>
      <c r="E43" s="24"/>
      <c r="F43" s="37"/>
      <c r="G43" s="37"/>
      <c r="H43" s="37"/>
    </row>
    <row r="44" spans="1:8" ht="16">
      <c r="A44" s="23"/>
      <c r="B44" s="91" t="s">
        <v>238</v>
      </c>
      <c r="C44" s="38"/>
      <c r="D44" s="93" t="s">
        <v>21</v>
      </c>
      <c r="E44" s="24"/>
      <c r="F44" s="37"/>
      <c r="G44" s="37"/>
      <c r="H44" s="37"/>
    </row>
    <row r="45" spans="1:8" ht="16">
      <c r="A45" s="23"/>
      <c r="B45" s="91" t="s">
        <v>239</v>
      </c>
      <c r="C45" s="38"/>
      <c r="D45" s="93" t="s">
        <v>21</v>
      </c>
      <c r="E45" s="24"/>
      <c r="F45" s="37"/>
      <c r="G45" s="37"/>
      <c r="H45" s="37"/>
    </row>
    <row r="46" spans="1:8" ht="16">
      <c r="A46" s="23"/>
      <c r="B46" s="91" t="s">
        <v>240</v>
      </c>
      <c r="C46" s="38"/>
      <c r="D46" s="93" t="s">
        <v>21</v>
      </c>
      <c r="E46" s="24"/>
      <c r="F46" s="37"/>
      <c r="G46" s="37"/>
      <c r="H46" s="37"/>
    </row>
    <row r="47" spans="1:8" ht="16">
      <c r="A47" s="23"/>
      <c r="B47" s="91" t="s">
        <v>246</v>
      </c>
      <c r="C47" s="38"/>
      <c r="D47" s="93" t="s">
        <v>21</v>
      </c>
      <c r="E47" s="24"/>
      <c r="F47" s="37"/>
      <c r="G47" s="37"/>
      <c r="H47" s="37"/>
    </row>
    <row r="48" spans="1:8" ht="16">
      <c r="A48" s="23"/>
      <c r="B48" s="91" t="s">
        <v>241</v>
      </c>
      <c r="C48" s="38"/>
      <c r="D48" s="93" t="s">
        <v>21</v>
      </c>
      <c r="E48" s="24"/>
      <c r="F48" s="37"/>
      <c r="G48" s="37"/>
      <c r="H48" s="37"/>
    </row>
    <row r="49" spans="1:8" ht="16">
      <c r="A49" s="23"/>
      <c r="B49" s="91" t="s">
        <v>242</v>
      </c>
      <c r="C49" s="38"/>
      <c r="D49" s="93" t="s">
        <v>21</v>
      </c>
      <c r="E49" s="24"/>
      <c r="F49" s="37"/>
      <c r="G49" s="37"/>
      <c r="H49" s="37"/>
    </row>
    <row r="50" spans="1:8" ht="16">
      <c r="A50" s="23"/>
      <c r="B50" s="91" t="s">
        <v>243</v>
      </c>
      <c r="C50" s="38"/>
      <c r="D50" s="93" t="s">
        <v>21</v>
      </c>
      <c r="E50" s="24"/>
      <c r="F50" s="37"/>
      <c r="G50" s="37"/>
      <c r="H50" s="37"/>
    </row>
    <row r="51" spans="1:8" ht="16">
      <c r="A51" s="23"/>
      <c r="B51" s="91" t="s">
        <v>244</v>
      </c>
      <c r="C51" s="38"/>
      <c r="D51" s="93" t="s">
        <v>21</v>
      </c>
      <c r="E51" s="24"/>
      <c r="F51" s="37"/>
      <c r="G51" s="37"/>
      <c r="H51" s="37"/>
    </row>
    <row r="52" spans="1:8" ht="16">
      <c r="A52" s="23"/>
      <c r="B52" s="91" t="s">
        <v>247</v>
      </c>
      <c r="C52" s="38"/>
      <c r="D52" s="93" t="s">
        <v>21</v>
      </c>
      <c r="E52" s="24"/>
      <c r="F52" s="37"/>
      <c r="G52" s="37"/>
      <c r="H52" s="37"/>
    </row>
    <row r="53" spans="1:8" ht="16">
      <c r="A53" s="23"/>
      <c r="B53" s="91" t="s">
        <v>248</v>
      </c>
      <c r="C53" s="38"/>
      <c r="D53" s="93" t="s">
        <v>21</v>
      </c>
      <c r="E53" s="24"/>
      <c r="F53" s="37"/>
      <c r="G53" s="37"/>
      <c r="H53" s="37"/>
    </row>
    <row r="54" spans="1:8" ht="16">
      <c r="A54" s="23"/>
      <c r="B54" s="91" t="s">
        <v>249</v>
      </c>
      <c r="C54" s="38"/>
      <c r="D54" s="93" t="s">
        <v>21</v>
      </c>
      <c r="E54" s="24"/>
      <c r="F54" s="37"/>
      <c r="G54" s="37"/>
      <c r="H54" s="37"/>
    </row>
    <row r="55" spans="1:8" ht="16">
      <c r="A55" s="23"/>
      <c r="B55" s="10"/>
      <c r="C55" s="24"/>
      <c r="D55" s="24"/>
      <c r="E55" s="24"/>
      <c r="F55" s="37"/>
      <c r="G55" s="37"/>
      <c r="H55" s="37"/>
    </row>
    <row r="56" spans="1:8" ht="16">
      <c r="A56" s="23"/>
      <c r="B56" s="90" t="s">
        <v>46</v>
      </c>
      <c r="C56" s="46"/>
      <c r="D56" s="46"/>
      <c r="E56" s="24"/>
      <c r="F56" s="37"/>
      <c r="G56" s="44"/>
      <c r="H56" s="47"/>
    </row>
    <row r="57" spans="1:8" ht="16">
      <c r="A57" s="23"/>
      <c r="B57" s="48" t="s">
        <v>237</v>
      </c>
      <c r="C57" s="8"/>
      <c r="D57" s="120" t="s">
        <v>47</v>
      </c>
      <c r="E57" s="120"/>
      <c r="F57" s="37"/>
      <c r="G57" s="44"/>
      <c r="H57" s="47"/>
    </row>
    <row r="58" spans="1:8" ht="16">
      <c r="A58" s="23"/>
      <c r="C58" s="8"/>
      <c r="D58" s="120" t="s">
        <v>48</v>
      </c>
      <c r="E58" s="120"/>
      <c r="F58" s="37"/>
      <c r="G58" s="44"/>
      <c r="H58" s="47"/>
    </row>
    <row r="59" spans="1:8" ht="16">
      <c r="A59" s="23"/>
      <c r="B59" s="10"/>
      <c r="C59" s="8"/>
      <c r="D59" s="120" t="s">
        <v>49</v>
      </c>
      <c r="E59" s="120"/>
      <c r="F59" s="37"/>
      <c r="G59" s="44"/>
      <c r="H59" s="47"/>
    </row>
    <row r="60" spans="1:8" ht="16">
      <c r="A60" s="23"/>
      <c r="B60" s="10"/>
      <c r="C60" s="8"/>
      <c r="D60" s="120" t="s">
        <v>50</v>
      </c>
      <c r="E60" s="120"/>
      <c r="F60" s="37"/>
      <c r="G60" s="44"/>
      <c r="H60" s="47"/>
    </row>
    <row r="61" spans="1:8" ht="16">
      <c r="A61" s="23"/>
      <c r="B61" s="10"/>
      <c r="C61" s="8"/>
      <c r="D61" s="120" t="s">
        <v>51</v>
      </c>
      <c r="E61" s="120"/>
      <c r="F61" s="37"/>
      <c r="G61" s="44"/>
      <c r="H61" s="47"/>
    </row>
    <row r="62" spans="1:8" ht="16">
      <c r="A62" s="23"/>
      <c r="B62" s="10"/>
      <c r="C62" s="8"/>
      <c r="D62" s="26" t="s">
        <v>92</v>
      </c>
      <c r="E62" s="24" t="s">
        <v>221</v>
      </c>
      <c r="F62" s="114"/>
      <c r="G62" s="115"/>
      <c r="H62" s="116"/>
    </row>
    <row r="63" spans="1:8" ht="16">
      <c r="A63" s="23"/>
      <c r="B63" s="10"/>
      <c r="C63" s="24"/>
      <c r="D63" s="24"/>
      <c r="E63" s="24"/>
      <c r="F63" s="37"/>
      <c r="G63" s="37"/>
      <c r="H63" s="37"/>
    </row>
    <row r="64" spans="1:8">
      <c r="A64" s="23"/>
    </row>
    <row r="65" spans="1:8" ht="17">
      <c r="A65" s="103" t="str">
        <f>" Retail Activity at "&amp;C18</f>
        <v xml:space="preserve"> Retail Activity at </v>
      </c>
      <c r="B65" s="103"/>
      <c r="C65" s="103"/>
      <c r="D65" s="103"/>
      <c r="E65" s="103"/>
      <c r="F65" s="103"/>
      <c r="G65" s="103"/>
      <c r="H65" s="103"/>
    </row>
    <row r="66" spans="1:8">
      <c r="A66" s="23" t="str">
        <f>"A. Retail Motor Fuels Sales, CY"&amp;year</f>
        <v>A. Retail Motor Fuels Sales, CY2024</v>
      </c>
      <c r="F66" s="119"/>
      <c r="G66" s="119"/>
    </row>
    <row r="67" spans="1:8" ht="16">
      <c r="A67" s="23"/>
      <c r="C67" s="49" t="s">
        <v>52</v>
      </c>
      <c r="D67" s="50" t="s">
        <v>53</v>
      </c>
      <c r="E67" s="50" t="s">
        <v>54</v>
      </c>
      <c r="F67" s="51" t="s">
        <v>55</v>
      </c>
      <c r="G67" s="51" t="s">
        <v>56</v>
      </c>
      <c r="H67" s="43" t="s">
        <v>57</v>
      </c>
    </row>
    <row r="68" spans="1:8">
      <c r="A68" s="23"/>
      <c r="C68" s="24" t="s">
        <v>58</v>
      </c>
      <c r="D68" s="1"/>
      <c r="E68" s="2"/>
      <c r="F68" s="3"/>
      <c r="G68" s="4"/>
      <c r="H68" s="52">
        <f t="shared" ref="H68:H74" si="0">E68-F68+G68</f>
        <v>0</v>
      </c>
    </row>
    <row r="69" spans="1:8">
      <c r="A69" s="23"/>
      <c r="C69" s="24" t="s">
        <v>59</v>
      </c>
      <c r="D69" s="1"/>
      <c r="E69" s="2"/>
      <c r="F69" s="3"/>
      <c r="G69" s="4"/>
      <c r="H69" s="52">
        <f t="shared" si="0"/>
        <v>0</v>
      </c>
    </row>
    <row r="70" spans="1:8">
      <c r="A70" s="23"/>
      <c r="C70" s="24" t="s">
        <v>60</v>
      </c>
      <c r="D70" s="1"/>
      <c r="E70" s="2"/>
      <c r="F70" s="3"/>
      <c r="G70" s="4"/>
      <c r="H70" s="52">
        <f t="shared" si="0"/>
        <v>0</v>
      </c>
    </row>
    <row r="71" spans="1:8">
      <c r="A71" s="23"/>
      <c r="C71" s="24" t="s">
        <v>61</v>
      </c>
      <c r="D71" s="1"/>
      <c r="E71" s="2"/>
      <c r="F71" s="3"/>
      <c r="G71" s="4"/>
      <c r="H71" s="52">
        <f t="shared" si="0"/>
        <v>0</v>
      </c>
    </row>
    <row r="72" spans="1:8">
      <c r="A72" s="23"/>
      <c r="C72" s="24" t="s">
        <v>261</v>
      </c>
      <c r="D72" s="1"/>
      <c r="E72" s="2"/>
      <c r="F72" s="3"/>
      <c r="G72" s="4"/>
      <c r="H72" s="52">
        <f t="shared" si="0"/>
        <v>0</v>
      </c>
    </row>
    <row r="73" spans="1:8">
      <c r="A73" s="23"/>
      <c r="C73" s="24" t="s">
        <v>62</v>
      </c>
      <c r="D73" s="1"/>
      <c r="E73" s="2"/>
      <c r="F73" s="3"/>
      <c r="G73" s="4"/>
      <c r="H73" s="52">
        <f t="shared" si="0"/>
        <v>0</v>
      </c>
    </row>
    <row r="74" spans="1:8" s="29" customFormat="1">
      <c r="A74" s="23"/>
      <c r="C74" s="24" t="s">
        <v>63</v>
      </c>
      <c r="D74" s="1"/>
      <c r="E74" s="2"/>
      <c r="F74" s="3"/>
      <c r="G74" s="4"/>
      <c r="H74" s="52">
        <f t="shared" si="0"/>
        <v>0</v>
      </c>
    </row>
    <row r="75" spans="1:8">
      <c r="A75" s="23"/>
      <c r="C75" s="49" t="s">
        <v>64</v>
      </c>
      <c r="D75" s="53">
        <f>SUM(D68:D74)</f>
        <v>0</v>
      </c>
      <c r="E75" s="54">
        <f>SUM(E68:E74)</f>
        <v>0</v>
      </c>
      <c r="F75" s="54">
        <f>SUM(F68:F74)</f>
        <v>0</v>
      </c>
      <c r="G75" s="54">
        <f>SUM(G68:G74)</f>
        <v>0</v>
      </c>
      <c r="H75" s="55">
        <f>SUM(H68:H74)</f>
        <v>0</v>
      </c>
    </row>
    <row r="76" spans="1:8">
      <c r="A76" s="23"/>
    </row>
    <row r="77" spans="1:8">
      <c r="A77" s="23"/>
    </row>
    <row r="78" spans="1:8">
      <c r="A78" s="23"/>
    </row>
    <row r="79" spans="1:8">
      <c r="A79" s="23"/>
    </row>
    <row r="80" spans="1:8">
      <c r="A80" s="23" t="str">
        <f>"B. Tobacco Merchandise, CY"&amp;year</f>
        <v>B. Tobacco Merchandise, CY2024</v>
      </c>
      <c r="F80" s="119"/>
      <c r="G80" s="119"/>
    </row>
    <row r="81" spans="1:8" ht="16">
      <c r="A81" s="23"/>
      <c r="E81" s="56" t="s">
        <v>54</v>
      </c>
      <c r="F81" s="43" t="s">
        <v>65</v>
      </c>
      <c r="G81" s="43"/>
      <c r="H81" s="56" t="s">
        <v>57</v>
      </c>
    </row>
    <row r="82" spans="1:8" ht="16">
      <c r="A82" s="23"/>
      <c r="B82" s="49" t="s">
        <v>52</v>
      </c>
      <c r="C82" s="57" t="s">
        <v>66</v>
      </c>
      <c r="D82" s="57" t="s">
        <v>67</v>
      </c>
      <c r="E82" s="58" t="s">
        <v>68</v>
      </c>
      <c r="F82" s="43" t="str">
        <f>E82</f>
        <v>(not incl. taxes)</v>
      </c>
      <c r="G82" s="43" t="s">
        <v>56</v>
      </c>
      <c r="H82" s="43" t="str">
        <f>E82</f>
        <v>(not incl. taxes)</v>
      </c>
    </row>
    <row r="83" spans="1:8">
      <c r="A83" s="23"/>
      <c r="B83" s="59" t="s">
        <v>69</v>
      </c>
      <c r="C83" s="50"/>
      <c r="D83" s="50"/>
      <c r="E83" s="50"/>
      <c r="F83" s="51"/>
      <c r="G83" s="51"/>
      <c r="H83" s="43"/>
    </row>
    <row r="84" spans="1:8">
      <c r="A84" s="23"/>
      <c r="B84" s="24" t="s">
        <v>70</v>
      </c>
      <c r="C84" s="1"/>
      <c r="D84" s="2"/>
      <c r="E84" s="2"/>
      <c r="F84" s="3"/>
      <c r="G84" s="4"/>
      <c r="H84" s="52">
        <f t="shared" ref="H84:H89" si="1">E84-F84+G84</f>
        <v>0</v>
      </c>
    </row>
    <row r="85" spans="1:8">
      <c r="A85" s="23"/>
      <c r="B85" s="24" t="s">
        <v>222</v>
      </c>
      <c r="C85" s="1"/>
      <c r="D85" s="2"/>
      <c r="E85" s="2"/>
      <c r="F85" s="3"/>
      <c r="G85" s="4"/>
      <c r="H85" s="52">
        <f t="shared" si="1"/>
        <v>0</v>
      </c>
    </row>
    <row r="86" spans="1:8">
      <c r="A86" s="23"/>
      <c r="B86" s="24"/>
      <c r="C86" s="60"/>
      <c r="D86" s="60"/>
      <c r="E86" s="61"/>
      <c r="F86" s="62"/>
      <c r="G86" s="63"/>
      <c r="H86" s="64"/>
    </row>
    <row r="87" spans="1:8">
      <c r="A87" s="23"/>
      <c r="B87" s="59" t="s">
        <v>71</v>
      </c>
      <c r="C87" s="60"/>
      <c r="D87" s="60"/>
      <c r="E87" s="61"/>
      <c r="F87" s="62"/>
      <c r="G87" s="63"/>
      <c r="H87" s="64"/>
    </row>
    <row r="88" spans="1:8" ht="16">
      <c r="A88" s="23"/>
      <c r="B88" s="24" t="s">
        <v>72</v>
      </c>
      <c r="C88"/>
      <c r="D88" s="2"/>
      <c r="E88" s="2"/>
      <c r="F88" s="3"/>
      <c r="G88" s="4"/>
      <c r="H88" s="52">
        <f t="shared" si="1"/>
        <v>0</v>
      </c>
    </row>
    <row r="89" spans="1:8" ht="16">
      <c r="A89" s="23"/>
      <c r="B89" s="24" t="s">
        <v>73</v>
      </c>
      <c r="C89"/>
      <c r="D89" s="2"/>
      <c r="E89" s="2"/>
      <c r="F89" s="3"/>
      <c r="G89" s="4"/>
      <c r="H89" s="52">
        <f t="shared" si="1"/>
        <v>0</v>
      </c>
    </row>
    <row r="90" spans="1:8" ht="16">
      <c r="A90" s="23"/>
      <c r="B90" s="24"/>
      <c r="C90"/>
      <c r="D90" s="65"/>
      <c r="E90" s="66"/>
      <c r="F90" s="67"/>
      <c r="G90" s="68"/>
      <c r="H90" s="52"/>
    </row>
    <row r="91" spans="1:8">
      <c r="A91" s="23"/>
      <c r="B91" s="49" t="s">
        <v>74</v>
      </c>
      <c r="C91" s="53">
        <f>SUM(C84:C89)</f>
        <v>0</v>
      </c>
      <c r="D91" s="54"/>
      <c r="E91" s="54">
        <f>SUM(E84:E89)</f>
        <v>0</v>
      </c>
      <c r="F91" s="54">
        <f>SUM(F84:F89)</f>
        <v>0</v>
      </c>
      <c r="G91" s="54">
        <f>SUM(G84:G89)</f>
        <v>0</v>
      </c>
      <c r="H91" s="55">
        <f>SUM(H84:H89)</f>
        <v>0</v>
      </c>
    </row>
    <row r="92" spans="1:8">
      <c r="A92" s="23"/>
    </row>
    <row r="93" spans="1:8">
      <c r="A93" s="23"/>
    </row>
    <row r="94" spans="1:8">
      <c r="A94" s="23" t="str">
        <f>"C. Non-Tobacco Merchandise, CY"&amp;year</f>
        <v>C. Non-Tobacco Merchandise, CY2024</v>
      </c>
      <c r="F94" s="119"/>
      <c r="G94" s="119"/>
    </row>
    <row r="95" spans="1:8" ht="16">
      <c r="A95" s="23"/>
      <c r="C95" s="49"/>
      <c r="D95" s="49"/>
      <c r="E95" s="50" t="s">
        <v>54</v>
      </c>
      <c r="F95" s="51" t="s">
        <v>55</v>
      </c>
      <c r="G95" s="51" t="s">
        <v>56</v>
      </c>
      <c r="H95" s="43" t="s">
        <v>57</v>
      </c>
    </row>
    <row r="96" spans="1:8">
      <c r="A96" s="23"/>
      <c r="D96" s="24" t="s">
        <v>75</v>
      </c>
      <c r="E96" s="2"/>
      <c r="F96" s="3"/>
      <c r="G96" s="4"/>
      <c r="H96" s="52">
        <f>E96-F96+G96</f>
        <v>0</v>
      </c>
    </row>
    <row r="97" spans="1:8">
      <c r="A97" s="23"/>
      <c r="D97" s="24" t="s">
        <v>76</v>
      </c>
      <c r="E97" s="2"/>
      <c r="F97" s="3"/>
      <c r="G97" s="4"/>
      <c r="H97" s="52">
        <f t="shared" ref="H97:H105" si="2">E97-F97+G97</f>
        <v>0</v>
      </c>
    </row>
    <row r="98" spans="1:8">
      <c r="A98" s="23"/>
      <c r="D98" s="24" t="s">
        <v>77</v>
      </c>
      <c r="E98" s="2"/>
      <c r="F98" s="3"/>
      <c r="G98" s="4"/>
      <c r="H98" s="52">
        <f t="shared" si="2"/>
        <v>0</v>
      </c>
    </row>
    <row r="99" spans="1:8">
      <c r="A99" s="23"/>
      <c r="D99" s="24" t="s">
        <v>78</v>
      </c>
      <c r="E99" s="2"/>
      <c r="F99" s="3"/>
      <c r="G99" s="4"/>
      <c r="H99" s="52">
        <f t="shared" si="2"/>
        <v>0</v>
      </c>
    </row>
    <row r="100" spans="1:8">
      <c r="A100" s="23"/>
      <c r="D100" s="24" t="s">
        <v>79</v>
      </c>
      <c r="E100" s="2"/>
      <c r="F100" s="3"/>
      <c r="G100" s="4"/>
      <c r="H100" s="52">
        <f t="shared" si="2"/>
        <v>0</v>
      </c>
    </row>
    <row r="101" spans="1:8">
      <c r="A101" s="23"/>
      <c r="D101" s="24" t="s">
        <v>80</v>
      </c>
      <c r="E101" s="2"/>
      <c r="F101" s="3"/>
      <c r="G101" s="4"/>
      <c r="H101" s="52">
        <f t="shared" si="2"/>
        <v>0</v>
      </c>
    </row>
    <row r="102" spans="1:8">
      <c r="A102" s="23"/>
      <c r="D102" s="24" t="s">
        <v>81</v>
      </c>
      <c r="E102" s="2"/>
      <c r="F102" s="3"/>
      <c r="G102" s="4"/>
      <c r="H102" s="52">
        <f t="shared" si="2"/>
        <v>0</v>
      </c>
    </row>
    <row r="103" spans="1:8">
      <c r="A103" s="23"/>
      <c r="D103" s="24" t="s">
        <v>82</v>
      </c>
      <c r="E103" s="2"/>
      <c r="F103" s="3"/>
      <c r="G103" s="4"/>
      <c r="H103" s="52">
        <f t="shared" si="2"/>
        <v>0</v>
      </c>
    </row>
    <row r="104" spans="1:8">
      <c r="A104" s="23"/>
      <c r="D104" s="24" t="s">
        <v>83</v>
      </c>
      <c r="E104" s="2"/>
      <c r="F104" s="3"/>
      <c r="G104" s="4"/>
      <c r="H104" s="52">
        <f t="shared" si="2"/>
        <v>0</v>
      </c>
    </row>
    <row r="105" spans="1:8">
      <c r="A105" s="23"/>
      <c r="D105" s="24" t="s">
        <v>84</v>
      </c>
      <c r="E105" s="2"/>
      <c r="F105" s="3"/>
      <c r="G105" s="4"/>
      <c r="H105" s="52">
        <f t="shared" si="2"/>
        <v>0</v>
      </c>
    </row>
    <row r="106" spans="1:8">
      <c r="A106" s="23"/>
      <c r="D106" s="49" t="s">
        <v>85</v>
      </c>
      <c r="E106" s="54">
        <f>SUM(E96:E105)</f>
        <v>0</v>
      </c>
      <c r="F106" s="54">
        <f>SUM(F96:F105)</f>
        <v>0</v>
      </c>
      <c r="G106" s="54">
        <f>SUM(G96:G105)</f>
        <v>0</v>
      </c>
      <c r="H106" s="55">
        <f>SUM(H96:H105)</f>
        <v>0</v>
      </c>
    </row>
    <row r="107" spans="1:8">
      <c r="A107" s="23"/>
      <c r="D107" s="49"/>
      <c r="E107" s="54"/>
      <c r="F107" s="54"/>
      <c r="G107" s="54"/>
      <c r="H107" s="55"/>
    </row>
    <row r="108" spans="1:8">
      <c r="A108" s="23"/>
      <c r="D108" s="49" t="s">
        <v>86</v>
      </c>
      <c r="E108" s="54">
        <f>E91+E106</f>
        <v>0</v>
      </c>
      <c r="F108" s="54">
        <f>F91+F106</f>
        <v>0</v>
      </c>
      <c r="G108" s="54">
        <f>G91+G106</f>
        <v>0</v>
      </c>
      <c r="H108" s="55">
        <f>H91+H106</f>
        <v>0</v>
      </c>
    </row>
    <row r="109" spans="1:8">
      <c r="A109" s="23"/>
      <c r="C109" s="49"/>
      <c r="D109" s="49"/>
      <c r="E109" s="69"/>
      <c r="F109" s="69"/>
      <c r="G109" s="69"/>
      <c r="H109" s="69"/>
    </row>
    <row r="110" spans="1:8">
      <c r="A110" s="23"/>
    </row>
    <row r="111" spans="1:8">
      <c r="A111" s="23" t="str">
        <f>"D. Foodservice, CY"&amp;year</f>
        <v>D. Foodservice, CY2024</v>
      </c>
      <c r="F111" s="119"/>
      <c r="G111" s="119"/>
    </row>
    <row r="112" spans="1:8" ht="16">
      <c r="A112" s="23"/>
      <c r="D112" s="49" t="s">
        <v>87</v>
      </c>
      <c r="E112" s="50" t="s">
        <v>54</v>
      </c>
      <c r="F112" s="51" t="s">
        <v>55</v>
      </c>
      <c r="G112" s="51" t="s">
        <v>56</v>
      </c>
      <c r="H112" s="43" t="s">
        <v>57</v>
      </c>
    </row>
    <row r="113" spans="1:8">
      <c r="A113" s="23"/>
      <c r="C113" s="24" t="s">
        <v>88</v>
      </c>
      <c r="E113" s="2"/>
      <c r="F113" s="3"/>
      <c r="G113" s="4"/>
      <c r="H113" s="52">
        <f>E113-F113+G113</f>
        <v>0</v>
      </c>
    </row>
    <row r="114" spans="1:8">
      <c r="A114" s="23"/>
      <c r="C114" s="24" t="s">
        <v>89</v>
      </c>
      <c r="E114" s="2"/>
      <c r="F114" s="3"/>
      <c r="G114" s="4"/>
      <c r="H114" s="52">
        <f>E114-F114+G114</f>
        <v>0</v>
      </c>
    </row>
    <row r="115" spans="1:8">
      <c r="A115" s="23"/>
      <c r="C115" s="24" t="s">
        <v>90</v>
      </c>
      <c r="D115" s="1"/>
      <c r="E115" s="2"/>
      <c r="F115" s="3"/>
      <c r="G115" s="4"/>
      <c r="H115" s="52">
        <f>E115-F115+G115</f>
        <v>0</v>
      </c>
    </row>
    <row r="116" spans="1:8">
      <c r="A116" s="23"/>
      <c r="C116" s="24" t="s">
        <v>91</v>
      </c>
      <c r="D116" s="1"/>
      <c r="E116" s="2"/>
      <c r="F116" s="3"/>
      <c r="G116" s="4"/>
      <c r="H116" s="52">
        <f>E116-F116+G116</f>
        <v>0</v>
      </c>
    </row>
    <row r="117" spans="1:8">
      <c r="A117" s="23"/>
      <c r="C117" s="24" t="s">
        <v>92</v>
      </c>
      <c r="E117" s="2"/>
      <c r="F117" s="3"/>
      <c r="G117" s="4"/>
      <c r="H117" s="52">
        <f>E117-F117+G117</f>
        <v>0</v>
      </c>
    </row>
    <row r="118" spans="1:8">
      <c r="A118" s="23"/>
      <c r="C118" s="49" t="s">
        <v>93</v>
      </c>
      <c r="E118" s="54">
        <f>SUM(E113:E117)</f>
        <v>0</v>
      </c>
      <c r="F118" s="54">
        <f>SUM(F113:F117)</f>
        <v>0</v>
      </c>
      <c r="G118" s="54">
        <f>SUM(G113:G117)</f>
        <v>0</v>
      </c>
      <c r="H118" s="55">
        <f>SUM(H113:H117)</f>
        <v>0</v>
      </c>
    </row>
    <row r="119" spans="1:8">
      <c r="A119" s="23"/>
      <c r="B119" s="49"/>
      <c r="E119" s="69"/>
      <c r="F119" s="69"/>
      <c r="G119" s="69"/>
      <c r="H119" s="69"/>
    </row>
    <row r="120" spans="1:8">
      <c r="A120" s="23"/>
    </row>
    <row r="121" spans="1:8">
      <c r="A121" s="23" t="str">
        <f>"E. Inventory Turns, CY"&amp;year</f>
        <v>E. Inventory Turns, CY2024</v>
      </c>
    </row>
    <row r="122" spans="1:8">
      <c r="A122" s="23"/>
      <c r="B122" s="24" t="s">
        <v>94</v>
      </c>
      <c r="C122" s="5"/>
      <c r="D122" s="70"/>
      <c r="E122" s="70"/>
      <c r="F122" s="70"/>
      <c r="G122" s="70"/>
      <c r="H122" s="70"/>
    </row>
    <row r="123" spans="1:8">
      <c r="A123" s="23"/>
      <c r="B123" s="24" t="s">
        <v>95</v>
      </c>
      <c r="C123" s="5"/>
      <c r="D123" s="70"/>
      <c r="E123" s="70"/>
      <c r="F123" s="70"/>
      <c r="G123" s="70"/>
      <c r="H123" s="70"/>
    </row>
    <row r="124" spans="1:8">
      <c r="A124" s="23"/>
      <c r="B124" s="24" t="s">
        <v>96</v>
      </c>
      <c r="C124" s="5"/>
      <c r="D124" s="70"/>
      <c r="E124" s="70"/>
      <c r="F124" s="70"/>
      <c r="G124" s="70"/>
      <c r="H124" s="70"/>
    </row>
    <row r="125" spans="1:8">
      <c r="A125" s="23"/>
      <c r="B125" s="24" t="s">
        <v>97</v>
      </c>
      <c r="C125" s="5"/>
      <c r="D125" s="70"/>
      <c r="E125" s="70"/>
      <c r="F125" s="70"/>
      <c r="G125" s="70"/>
      <c r="H125" s="70"/>
    </row>
    <row r="126" spans="1:8">
      <c r="A126" s="23"/>
      <c r="B126" s="24" t="s">
        <v>98</v>
      </c>
      <c r="C126" s="5"/>
      <c r="D126" s="70"/>
      <c r="E126" s="70"/>
      <c r="F126" s="70"/>
      <c r="G126" s="70"/>
      <c r="H126" s="70"/>
    </row>
    <row r="127" spans="1:8">
      <c r="A127" s="23"/>
      <c r="C127" s="46"/>
    </row>
    <row r="128" spans="1:8">
      <c r="A128" s="23"/>
      <c r="C128" s="46"/>
    </row>
    <row r="129" spans="1:8">
      <c r="A129" s="23" t="str">
        <f>"F. Customer Transactions, CY"&amp;year</f>
        <v>F. Customer Transactions, CY2024</v>
      </c>
      <c r="C129" s="46"/>
    </row>
    <row r="130" spans="1:8">
      <c r="A130" s="23"/>
      <c r="C130" s="56"/>
      <c r="D130" s="56"/>
      <c r="E130" s="57"/>
      <c r="F130" s="56"/>
      <c r="G130" s="57"/>
      <c r="H130" s="56"/>
    </row>
    <row r="131" spans="1:8">
      <c r="A131" s="23"/>
      <c r="B131" s="24" t="s">
        <v>99</v>
      </c>
      <c r="C131" s="5"/>
      <c r="D131" s="71"/>
      <c r="E131" s="71"/>
      <c r="F131" s="71"/>
      <c r="G131" s="71"/>
      <c r="H131" s="71"/>
    </row>
    <row r="132" spans="1:8">
      <c r="A132" s="23"/>
    </row>
    <row r="133" spans="1:8">
      <c r="A133" s="23"/>
    </row>
    <row r="134" spans="1:8" ht="17">
      <c r="A134" s="121" t="str">
        <f>"Operating Expenses at "&amp;C18</f>
        <v xml:space="preserve">Operating Expenses at </v>
      </c>
      <c r="B134" s="121"/>
      <c r="C134" s="121"/>
      <c r="D134" s="121"/>
      <c r="E134" s="121"/>
      <c r="F134" s="121"/>
      <c r="G134" s="121"/>
      <c r="H134" s="121"/>
    </row>
    <row r="135" spans="1:8" ht="17">
      <c r="A135" s="122" t="s">
        <v>100</v>
      </c>
      <c r="B135" s="122"/>
      <c r="C135" s="122"/>
      <c r="D135" s="122"/>
      <c r="E135" s="122"/>
      <c r="F135" s="122"/>
      <c r="G135" s="122"/>
      <c r="H135" s="122"/>
    </row>
    <row r="136" spans="1:8" ht="16">
      <c r="A136" s="23" t="str">
        <f>"G. Net Gross Profit, CY"&amp;year</f>
        <v>G. Net Gross Profit, CY2024</v>
      </c>
      <c r="H136" s="43" t="s">
        <v>101</v>
      </c>
    </row>
    <row r="137" spans="1:8">
      <c r="A137" s="23"/>
      <c r="G137" s="49" t="s">
        <v>102</v>
      </c>
      <c r="H137" s="52">
        <f>H75+H91+H106+H118</f>
        <v>0</v>
      </c>
    </row>
    <row r="138" spans="1:8">
      <c r="A138" s="23"/>
      <c r="B138" s="11" t="s">
        <v>103</v>
      </c>
      <c r="G138" s="24" t="s">
        <v>104</v>
      </c>
      <c r="H138" s="4"/>
    </row>
    <row r="139" spans="1:8">
      <c r="A139" s="23"/>
      <c r="G139" s="24" t="s">
        <v>105</v>
      </c>
      <c r="H139" s="4"/>
    </row>
    <row r="140" spans="1:8">
      <c r="A140" s="23"/>
      <c r="G140" s="49" t="s">
        <v>106</v>
      </c>
      <c r="H140" s="54">
        <f>H137-H138-H139</f>
        <v>0</v>
      </c>
    </row>
    <row r="141" spans="1:8">
      <c r="A141" s="23"/>
      <c r="G141" s="49"/>
      <c r="H141" s="54"/>
    </row>
    <row r="142" spans="1:8">
      <c r="A142" s="23"/>
      <c r="H142" s="72"/>
    </row>
    <row r="143" spans="1:8" ht="16">
      <c r="A143" s="23" t="str">
        <f>"H. Direct Store Operating Expenses, CY"&amp;year</f>
        <v>H. Direct Store Operating Expenses, CY2024</v>
      </c>
      <c r="H143" s="73" t="s">
        <v>101</v>
      </c>
    </row>
    <row r="144" spans="1:8">
      <c r="A144" s="23"/>
      <c r="G144" s="24" t="s">
        <v>107</v>
      </c>
      <c r="H144" s="4"/>
    </row>
    <row r="145" spans="1:8">
      <c r="A145" s="23"/>
      <c r="B145" s="11" t="s">
        <v>103</v>
      </c>
      <c r="G145" s="24" t="s">
        <v>108</v>
      </c>
      <c r="H145" s="4"/>
    </row>
    <row r="146" spans="1:8">
      <c r="A146" s="23"/>
      <c r="G146" s="24" t="s">
        <v>109</v>
      </c>
      <c r="H146" s="4"/>
    </row>
    <row r="147" spans="1:8">
      <c r="A147" s="23"/>
      <c r="G147" s="24" t="s">
        <v>110</v>
      </c>
      <c r="H147" s="4"/>
    </row>
    <row r="148" spans="1:8">
      <c r="A148" s="23"/>
      <c r="G148" s="24" t="s">
        <v>111</v>
      </c>
      <c r="H148" s="4"/>
    </row>
    <row r="149" spans="1:8">
      <c r="A149" s="23"/>
      <c r="G149" s="24" t="s">
        <v>112</v>
      </c>
      <c r="H149" s="4"/>
    </row>
    <row r="150" spans="1:8">
      <c r="A150" s="23"/>
      <c r="G150" s="24" t="s">
        <v>113</v>
      </c>
      <c r="H150" s="4"/>
    </row>
    <row r="151" spans="1:8">
      <c r="A151" s="23"/>
      <c r="G151" s="24" t="s">
        <v>114</v>
      </c>
      <c r="H151" s="4"/>
    </row>
    <row r="152" spans="1:8">
      <c r="A152" s="23"/>
      <c r="G152" s="24" t="s">
        <v>115</v>
      </c>
      <c r="H152" s="4"/>
    </row>
    <row r="153" spans="1:8">
      <c r="A153" s="23"/>
      <c r="G153" s="24" t="s">
        <v>116</v>
      </c>
      <c r="H153" s="4"/>
    </row>
    <row r="154" spans="1:8">
      <c r="A154" s="23"/>
      <c r="G154" s="24" t="s">
        <v>117</v>
      </c>
      <c r="H154" s="4"/>
    </row>
    <row r="155" spans="1:8">
      <c r="A155" s="23"/>
      <c r="G155" s="24" t="s">
        <v>118</v>
      </c>
      <c r="H155" s="4"/>
    </row>
    <row r="156" spans="1:8">
      <c r="A156" s="23"/>
      <c r="G156" s="24" t="s">
        <v>119</v>
      </c>
      <c r="H156" s="4"/>
    </row>
    <row r="157" spans="1:8">
      <c r="A157" s="23"/>
      <c r="G157" s="24" t="s">
        <v>120</v>
      </c>
      <c r="H157" s="4"/>
    </row>
    <row r="158" spans="1:8">
      <c r="A158" s="23"/>
      <c r="G158" s="24" t="s">
        <v>121</v>
      </c>
      <c r="H158" s="4"/>
    </row>
    <row r="159" spans="1:8">
      <c r="A159" s="23"/>
      <c r="G159" s="24" t="s">
        <v>122</v>
      </c>
      <c r="H159" s="4"/>
    </row>
    <row r="160" spans="1:8">
      <c r="A160" s="23"/>
      <c r="G160" s="24" t="s">
        <v>123</v>
      </c>
      <c r="H160" s="4"/>
    </row>
    <row r="161" spans="1:8">
      <c r="A161" s="23"/>
      <c r="G161" s="24" t="s">
        <v>124</v>
      </c>
      <c r="H161" s="4"/>
    </row>
    <row r="162" spans="1:8">
      <c r="A162" s="23"/>
      <c r="G162" s="24" t="s">
        <v>125</v>
      </c>
      <c r="H162" s="4"/>
    </row>
    <row r="163" spans="1:8">
      <c r="A163" s="23"/>
      <c r="G163" s="24" t="s">
        <v>126</v>
      </c>
      <c r="H163" s="4"/>
    </row>
    <row r="164" spans="1:8">
      <c r="A164" s="23"/>
      <c r="G164" s="24" t="s">
        <v>127</v>
      </c>
      <c r="H164" s="4"/>
    </row>
    <row r="165" spans="1:8">
      <c r="A165" s="23"/>
      <c r="G165" s="24" t="s">
        <v>128</v>
      </c>
      <c r="H165" s="4"/>
    </row>
    <row r="166" spans="1:8">
      <c r="A166" s="23"/>
      <c r="G166" s="24" t="s">
        <v>129</v>
      </c>
      <c r="H166" s="4"/>
    </row>
    <row r="167" spans="1:8">
      <c r="A167" s="23"/>
      <c r="G167" s="24" t="s">
        <v>92</v>
      </c>
      <c r="H167" s="4"/>
    </row>
    <row r="168" spans="1:8">
      <c r="A168" s="23"/>
      <c r="G168" s="49" t="s">
        <v>130</v>
      </c>
      <c r="H168" s="54">
        <f>SUM(H144:H167)</f>
        <v>0</v>
      </c>
    </row>
    <row r="169" spans="1:8">
      <c r="A169" s="23"/>
      <c r="H169" s="72"/>
    </row>
    <row r="170" spans="1:8">
      <c r="A170" s="23"/>
      <c r="H170" s="72"/>
    </row>
    <row r="171" spans="1:8" ht="32">
      <c r="A171" s="23" t="str">
        <f>"I. Other Store Operating Income, CY"&amp;year</f>
        <v>I. Other Store Operating Income, CY2024</v>
      </c>
      <c r="H171" s="73" t="s">
        <v>131</v>
      </c>
    </row>
    <row r="172" spans="1:8">
      <c r="A172" s="23"/>
      <c r="G172" s="24" t="s">
        <v>132</v>
      </c>
      <c r="H172" s="4"/>
    </row>
    <row r="173" spans="1:8">
      <c r="A173" s="23"/>
      <c r="B173" s="11" t="s">
        <v>103</v>
      </c>
      <c r="G173" s="24" t="s">
        <v>133</v>
      </c>
      <c r="H173" s="4"/>
    </row>
    <row r="174" spans="1:8">
      <c r="A174" s="23"/>
      <c r="G174" s="24" t="s">
        <v>134</v>
      </c>
      <c r="H174" s="4"/>
    </row>
    <row r="175" spans="1:8">
      <c r="A175" s="23"/>
      <c r="G175" s="24" t="s">
        <v>135</v>
      </c>
      <c r="H175" s="4"/>
    </row>
    <row r="176" spans="1:8">
      <c r="A176" s="23"/>
      <c r="G176" s="24" t="s">
        <v>136</v>
      </c>
      <c r="H176" s="4"/>
    </row>
    <row r="177" spans="1:8">
      <c r="A177" s="23"/>
      <c r="G177" s="24" t="s">
        <v>137</v>
      </c>
      <c r="H177" s="4"/>
    </row>
    <row r="178" spans="1:8">
      <c r="A178" s="23"/>
      <c r="G178" s="24" t="s">
        <v>138</v>
      </c>
      <c r="H178" s="4"/>
    </row>
    <row r="179" spans="1:8">
      <c r="A179" s="23"/>
      <c r="G179" s="24" t="s">
        <v>139</v>
      </c>
      <c r="H179" s="4"/>
    </row>
    <row r="180" spans="1:8">
      <c r="A180" s="23"/>
      <c r="G180" s="24" t="s">
        <v>140</v>
      </c>
      <c r="H180" s="4"/>
    </row>
    <row r="181" spans="1:8">
      <c r="A181" s="23"/>
      <c r="G181" s="24" t="s">
        <v>141</v>
      </c>
      <c r="H181" s="4"/>
    </row>
    <row r="182" spans="1:8">
      <c r="A182" s="23"/>
      <c r="G182" s="24" t="s">
        <v>142</v>
      </c>
      <c r="H182" s="4"/>
    </row>
    <row r="183" spans="1:8">
      <c r="A183" s="23"/>
      <c r="G183" s="24" t="s">
        <v>143</v>
      </c>
      <c r="H183" s="4"/>
    </row>
    <row r="184" spans="1:8">
      <c r="A184" s="23"/>
      <c r="G184" s="24" t="s">
        <v>144</v>
      </c>
      <c r="H184" s="4"/>
    </row>
    <row r="185" spans="1:8">
      <c r="A185" s="23"/>
      <c r="G185" s="24" t="s">
        <v>145</v>
      </c>
      <c r="H185" s="4"/>
    </row>
    <row r="186" spans="1:8">
      <c r="A186" s="23"/>
      <c r="G186" s="24" t="s">
        <v>146</v>
      </c>
      <c r="H186" s="4"/>
    </row>
    <row r="187" spans="1:8">
      <c r="A187" s="23"/>
      <c r="G187" s="24" t="s">
        <v>147</v>
      </c>
      <c r="H187" s="4"/>
    </row>
    <row r="188" spans="1:8">
      <c r="A188" s="23"/>
      <c r="G188" s="24" t="s">
        <v>92</v>
      </c>
      <c r="H188" s="4"/>
    </row>
    <row r="189" spans="1:8">
      <c r="A189" s="23"/>
      <c r="G189" s="49" t="s">
        <v>148</v>
      </c>
      <c r="H189" s="54">
        <f>SUM(H172:H188)</f>
        <v>0</v>
      </c>
    </row>
    <row r="190" spans="1:8">
      <c r="A190" s="23"/>
      <c r="G190" s="49"/>
      <c r="H190" s="54"/>
    </row>
    <row r="191" spans="1:8">
      <c r="A191" s="23"/>
      <c r="H191" s="72"/>
    </row>
    <row r="192" spans="1:8" ht="16">
      <c r="A192" s="23" t="str">
        <f>"J. Facility Expense, CY"&amp;year</f>
        <v>J. Facility Expense, CY2024</v>
      </c>
      <c r="H192" s="73" t="s">
        <v>101</v>
      </c>
    </row>
    <row r="193" spans="1:8">
      <c r="A193" s="23"/>
      <c r="G193" s="24" t="s">
        <v>149</v>
      </c>
      <c r="H193" s="4"/>
    </row>
    <row r="194" spans="1:8">
      <c r="A194" s="23"/>
      <c r="B194" s="11" t="s">
        <v>103</v>
      </c>
      <c r="G194" s="24" t="s">
        <v>150</v>
      </c>
      <c r="H194" s="4"/>
    </row>
    <row r="195" spans="1:8">
      <c r="A195" s="23"/>
      <c r="G195" s="24" t="s">
        <v>151</v>
      </c>
      <c r="H195" s="4"/>
    </row>
    <row r="196" spans="1:8">
      <c r="A196" s="23"/>
      <c r="G196" s="24" t="s">
        <v>152</v>
      </c>
      <c r="H196" s="4"/>
    </row>
    <row r="197" spans="1:8">
      <c r="A197" s="23"/>
      <c r="G197" s="49" t="s">
        <v>153</v>
      </c>
      <c r="H197" s="54">
        <f>H193+H194+H195-H196</f>
        <v>0</v>
      </c>
    </row>
    <row r="198" spans="1:8">
      <c r="A198" s="23"/>
      <c r="H198" s="72"/>
    </row>
    <row r="199" spans="1:8">
      <c r="A199" s="23"/>
      <c r="G199" s="49" t="s">
        <v>154</v>
      </c>
      <c r="H199" s="54">
        <f>H140-H168+H189-H197</f>
        <v>0</v>
      </c>
    </row>
    <row r="200" spans="1:8">
      <c r="A200" s="23"/>
      <c r="H200" s="74"/>
    </row>
    <row r="201" spans="1:8" ht="17">
      <c r="A201" s="103" t="str">
        <f>"Employment at "&amp;C18</f>
        <v xml:space="preserve">Employment at </v>
      </c>
      <c r="B201" s="103"/>
      <c r="C201" s="103"/>
      <c r="D201" s="103"/>
      <c r="E201" s="103"/>
      <c r="F201" s="103"/>
      <c r="G201" s="103"/>
      <c r="H201" s="103"/>
    </row>
    <row r="202" spans="1:8" ht="17">
      <c r="A202" s="27"/>
      <c r="B202" s="27"/>
      <c r="C202" s="27"/>
      <c r="D202" s="27"/>
      <c r="E202" s="27"/>
      <c r="F202" s="27"/>
      <c r="G202" s="27"/>
      <c r="H202" s="27"/>
    </row>
    <row r="203" spans="1:8">
      <c r="A203" s="23" t="str">
        <f>"K. Employee Count Information as of December 31, "&amp;year</f>
        <v>K. Employee Count Information as of December 31, 2024</v>
      </c>
    </row>
    <row r="204" spans="1:8" ht="16">
      <c r="A204" s="23"/>
      <c r="C204" s="43" t="s">
        <v>155</v>
      </c>
      <c r="D204" s="56" t="s">
        <v>156</v>
      </c>
      <c r="E204" s="56" t="s">
        <v>157</v>
      </c>
      <c r="F204" s="56" t="s">
        <v>158</v>
      </c>
      <c r="G204" s="56" t="s">
        <v>159</v>
      </c>
    </row>
    <row r="205" spans="1:8">
      <c r="A205" s="23"/>
      <c r="B205" s="24" t="str">
        <f>G220&amp;"s as of Dec. 31, "&amp;year</f>
        <v>Associates as of Dec. 31, 2024</v>
      </c>
      <c r="C205" s="6"/>
      <c r="D205" s="7"/>
      <c r="E205" s="7"/>
      <c r="F205" s="7"/>
      <c r="G205" s="7"/>
    </row>
    <row r="206" spans="1:8">
      <c r="A206" s="23"/>
      <c r="B206" s="24" t="str">
        <f>G220&amp;"s Terminated &amp; Quit in "&amp;year</f>
        <v>Associates Terminated &amp; Quit in 2024</v>
      </c>
      <c r="C206" s="6"/>
      <c r="D206" s="75"/>
      <c r="E206" s="76"/>
      <c r="F206" s="76"/>
      <c r="G206" s="77"/>
    </row>
    <row r="207" spans="1:8">
      <c r="A207" s="23"/>
      <c r="B207" s="24" t="str">
        <f>G221&amp;"s as of Dec. 31, "&amp;year</f>
        <v>Lead Associates as of Dec. 31, 2024</v>
      </c>
      <c r="C207" s="6"/>
      <c r="D207" s="7"/>
      <c r="E207" s="7"/>
      <c r="F207" s="7"/>
      <c r="G207" s="7"/>
    </row>
    <row r="208" spans="1:8">
      <c r="A208" s="23"/>
      <c r="B208" s="24" t="str">
        <f>G221&amp;"s Terminated &amp; Quit in "&amp;year</f>
        <v>Lead Associates Terminated &amp; Quit in 2024</v>
      </c>
      <c r="C208" s="6"/>
      <c r="D208" s="75"/>
      <c r="E208" s="76"/>
      <c r="F208" s="76"/>
      <c r="G208" s="77"/>
    </row>
    <row r="209" spans="1:8">
      <c r="A209" s="23"/>
      <c r="B209" s="24" t="str">
        <f>G222&amp;"s as of Dec. 31, "&amp;year</f>
        <v>Assistant Managers as of Dec. 31, 2024</v>
      </c>
      <c r="C209" s="6"/>
      <c r="D209" s="7"/>
      <c r="E209" s="7"/>
      <c r="F209" s="7"/>
      <c r="G209" s="7"/>
    </row>
    <row r="210" spans="1:8">
      <c r="A210" s="23"/>
      <c r="B210" s="24" t="str">
        <f>G222&amp;"s Terminated &amp; Quit in "&amp;year</f>
        <v>Assistant Managers Terminated &amp; Quit in 2024</v>
      </c>
      <c r="C210" s="6"/>
      <c r="D210" s="75"/>
      <c r="E210" s="76"/>
      <c r="F210" s="76"/>
      <c r="G210" s="77"/>
    </row>
    <row r="211" spans="1:8">
      <c r="A211" s="23"/>
      <c r="B211" s="24" t="str">
        <f>G223&amp;"s as of Dec. 31, "&amp;year</f>
        <v>Managers as of Dec. 31, 2024</v>
      </c>
      <c r="C211" s="6"/>
      <c r="D211" s="7"/>
      <c r="E211" s="7"/>
      <c r="F211" s="7"/>
      <c r="G211" s="7"/>
    </row>
    <row r="212" spans="1:8">
      <c r="A212" s="23"/>
      <c r="B212" s="24" t="str">
        <f>G223&amp;"s Terminated &amp; Quit in "&amp;year</f>
        <v>Managers Terminated &amp; Quit in 2024</v>
      </c>
      <c r="C212" s="6"/>
      <c r="D212" s="75"/>
      <c r="E212" s="76"/>
      <c r="F212" s="76"/>
      <c r="G212" s="77"/>
    </row>
    <row r="213" spans="1:8">
      <c r="A213" s="23"/>
      <c r="B213" s="24" t="str">
        <f>G224&amp;"s as of Dec. 31, "&amp;year</f>
        <v xml:space="preserve"> Office, HQ &amp; Others as of Dec. 31, 2024</v>
      </c>
      <c r="C213" s="6"/>
      <c r="D213" s="7"/>
      <c r="E213" s="7"/>
      <c r="F213" s="7"/>
      <c r="G213" s="7"/>
    </row>
    <row r="214" spans="1:8">
      <c r="A214" s="23"/>
      <c r="B214" s="24" t="str">
        <f>G224&amp;"s Terminated &amp; Quit in "&amp;year</f>
        <v xml:space="preserve"> Office, HQ &amp; Others Terminated &amp; Quit in 2024</v>
      </c>
      <c r="C214" s="6"/>
      <c r="D214" s="75"/>
      <c r="E214" s="76"/>
      <c r="F214" s="76"/>
      <c r="G214" s="77"/>
    </row>
    <row r="215" spans="1:8" ht="16">
      <c r="A215" s="23"/>
      <c r="B215" s="49" t="str">
        <f>"Total Employee Count as of Dec. 31, "&amp;year</f>
        <v>Total Employee Count as of Dec. 31, 2024</v>
      </c>
      <c r="C215" s="78">
        <f>C205+C207+C209+C211+C213</f>
        <v>0</v>
      </c>
      <c r="D215" s="78">
        <f>D205+D207+D209+D211+D213</f>
        <v>0</v>
      </c>
      <c r="E215" s="78">
        <f>E205+E207+E209+E211+E213</f>
        <v>0</v>
      </c>
      <c r="F215" s="78">
        <f>F205+F207+F209+F211+F213</f>
        <v>0</v>
      </c>
      <c r="G215" s="78">
        <f>G205+G207+G209+G211+G213</f>
        <v>0</v>
      </c>
    </row>
    <row r="216" spans="1:8" ht="16">
      <c r="A216" s="23"/>
      <c r="B216" s="49" t="str">
        <f>"Total Employees Terminated &amp; Quit in "&amp;year</f>
        <v>Total Employees Terminated &amp; Quit in 2024</v>
      </c>
      <c r="C216" s="78">
        <f>C206+C208+C210+C212+C214</f>
        <v>0</v>
      </c>
      <c r="D216" s="78"/>
      <c r="E216" s="78"/>
      <c r="F216" s="78"/>
      <c r="G216" s="78"/>
    </row>
    <row r="217" spans="1:8">
      <c r="A217" s="23"/>
      <c r="B217" s="49"/>
      <c r="C217" s="45"/>
      <c r="D217" s="45"/>
    </row>
    <row r="218" spans="1:8">
      <c r="A218" s="23"/>
      <c r="B218" s="49"/>
      <c r="C218" s="45"/>
      <c r="D218" s="45"/>
    </row>
    <row r="219" spans="1:8" ht="16">
      <c r="A219" s="23" t="str">
        <f>"L. Labor Hours by Employee Type, CY"&amp;year</f>
        <v>L. Labor Hours by Employee Type, CY2024</v>
      </c>
      <c r="H219" s="43" t="s">
        <v>160</v>
      </c>
    </row>
    <row r="220" spans="1:8">
      <c r="A220" s="23"/>
      <c r="G220" s="24" t="s">
        <v>161</v>
      </c>
      <c r="H220" s="5"/>
    </row>
    <row r="221" spans="1:8">
      <c r="A221" s="23"/>
      <c r="G221" s="24" t="s">
        <v>162</v>
      </c>
      <c r="H221" s="5"/>
    </row>
    <row r="222" spans="1:8">
      <c r="A222" s="23"/>
      <c r="G222" s="24" t="s">
        <v>163</v>
      </c>
      <c r="H222" s="5"/>
    </row>
    <row r="223" spans="1:8">
      <c r="A223" s="23"/>
      <c r="G223" s="24" t="s">
        <v>164</v>
      </c>
      <c r="H223" s="5"/>
    </row>
    <row r="224" spans="1:8">
      <c r="A224" s="23"/>
      <c r="G224" s="24" t="s">
        <v>165</v>
      </c>
      <c r="H224" s="5"/>
    </row>
    <row r="225" spans="1:8">
      <c r="A225" s="23"/>
      <c r="G225" s="49" t="s">
        <v>166</v>
      </c>
      <c r="H225" s="53">
        <f>SUM(H220:H224)</f>
        <v>0</v>
      </c>
    </row>
    <row r="226" spans="1:8">
      <c r="A226" s="23"/>
      <c r="G226" s="49"/>
      <c r="H226" s="69"/>
    </row>
    <row r="227" spans="1:8">
      <c r="A227" s="23"/>
    </row>
    <row r="228" spans="1:8">
      <c r="A228" s="23" t="str">
        <f>"M. Employee Benefit Availability, CY"&amp;year</f>
        <v>M. Employee Benefit Availability, CY2024</v>
      </c>
      <c r="B228" s="49"/>
      <c r="C228" s="45"/>
    </row>
    <row r="229" spans="1:8">
      <c r="A229" s="23"/>
      <c r="B229" s="49"/>
      <c r="C229" s="79" t="s">
        <v>167</v>
      </c>
      <c r="D229" s="56" t="s">
        <v>168</v>
      </c>
      <c r="E229" s="56" t="s">
        <v>169</v>
      </c>
      <c r="F229" s="56" t="s">
        <v>170</v>
      </c>
      <c r="G229" s="56" t="s">
        <v>171</v>
      </c>
      <c r="H229" s="79" t="s">
        <v>172</v>
      </c>
    </row>
    <row r="230" spans="1:8">
      <c r="A230" s="23"/>
      <c r="B230" s="24" t="s">
        <v>161</v>
      </c>
      <c r="C230" s="5"/>
      <c r="D230" s="8"/>
      <c r="E230" s="5"/>
      <c r="F230" s="8"/>
      <c r="G230" s="5"/>
      <c r="H230" s="8"/>
    </row>
    <row r="231" spans="1:8">
      <c r="A231" s="23"/>
      <c r="B231" s="24" t="s">
        <v>162</v>
      </c>
      <c r="C231" s="5"/>
      <c r="D231" s="8"/>
      <c r="E231" s="5"/>
      <c r="F231" s="8"/>
      <c r="G231" s="5"/>
      <c r="H231" s="8"/>
    </row>
    <row r="232" spans="1:8">
      <c r="A232" s="23"/>
      <c r="B232" s="24" t="s">
        <v>163</v>
      </c>
      <c r="C232" s="5"/>
      <c r="D232" s="8"/>
      <c r="E232" s="5"/>
      <c r="F232" s="8"/>
      <c r="G232" s="5"/>
      <c r="H232" s="8"/>
    </row>
    <row r="233" spans="1:8">
      <c r="A233" s="23"/>
      <c r="B233" s="24" t="s">
        <v>164</v>
      </c>
      <c r="C233" s="5"/>
      <c r="D233" s="8"/>
      <c r="E233" s="5"/>
      <c r="F233" s="8"/>
      <c r="G233" s="5"/>
      <c r="H233" s="8"/>
    </row>
    <row r="234" spans="1:8">
      <c r="A234" s="23"/>
      <c r="B234" s="24" t="s">
        <v>165</v>
      </c>
      <c r="C234" s="5"/>
      <c r="D234" s="8"/>
      <c r="E234" s="5"/>
      <c r="F234" s="8"/>
      <c r="G234" s="5"/>
      <c r="H234" s="8"/>
    </row>
    <row r="235" spans="1:8">
      <c r="A235" s="23"/>
      <c r="B235" s="24"/>
      <c r="C235" s="45"/>
      <c r="D235" s="46"/>
      <c r="E235" s="45"/>
      <c r="F235" s="46"/>
      <c r="G235" s="45"/>
      <c r="H235" s="46"/>
    </row>
    <row r="236" spans="1:8">
      <c r="A236" s="23"/>
      <c r="B236" s="24"/>
      <c r="C236" s="45"/>
      <c r="D236" s="46"/>
      <c r="E236" s="45"/>
      <c r="F236" s="46"/>
      <c r="G236" s="45"/>
      <c r="H236" s="46"/>
    </row>
    <row r="237" spans="1:8" ht="17">
      <c r="A237" s="103" t="s">
        <v>18</v>
      </c>
      <c r="B237" s="103"/>
      <c r="C237" s="103"/>
      <c r="D237" s="103"/>
      <c r="E237" s="103"/>
      <c r="F237" s="103"/>
      <c r="G237" s="103"/>
      <c r="H237" s="103"/>
    </row>
    <row r="238" spans="1:8" ht="17">
      <c r="A238" s="27"/>
      <c r="B238" s="27"/>
      <c r="C238" s="27"/>
      <c r="D238" s="27"/>
      <c r="E238" s="27"/>
      <c r="F238" s="27"/>
      <c r="G238" s="27"/>
      <c r="H238" s="28"/>
    </row>
    <row r="239" spans="1:8">
      <c r="A239" s="23" t="str">
        <f ca="1">"Respondent's Comments: "&amp;MID(CELL("filename",A1),FIND("]",CELL("filename",A1))+1,256)</f>
        <v>Respondent's Comments: Store 5</v>
      </c>
    </row>
    <row r="240" spans="1:8">
      <c r="B240" s="105"/>
      <c r="C240" s="106"/>
      <c r="D240" s="106"/>
      <c r="E240" s="106"/>
      <c r="F240" s="106"/>
      <c r="G240" s="106"/>
      <c r="H240" s="107"/>
    </row>
    <row r="241" spans="1:8">
      <c r="B241" s="108"/>
      <c r="C241" s="109"/>
      <c r="D241" s="109"/>
      <c r="E241" s="109"/>
      <c r="F241" s="109"/>
      <c r="G241" s="109"/>
      <c r="H241" s="110"/>
    </row>
    <row r="242" spans="1:8">
      <c r="B242" s="108"/>
      <c r="C242" s="109"/>
      <c r="D242" s="109"/>
      <c r="E242" s="109"/>
      <c r="F242" s="109"/>
      <c r="G242" s="109"/>
      <c r="H242" s="110"/>
    </row>
    <row r="243" spans="1:8">
      <c r="B243" s="108"/>
      <c r="C243" s="109"/>
      <c r="D243" s="109"/>
      <c r="E243" s="109"/>
      <c r="F243" s="109"/>
      <c r="G243" s="109"/>
      <c r="H243" s="110"/>
    </row>
    <row r="244" spans="1:8">
      <c r="B244" s="108"/>
      <c r="C244" s="109"/>
      <c r="D244" s="109"/>
      <c r="E244" s="109"/>
      <c r="F244" s="109"/>
      <c r="G244" s="109"/>
      <c r="H244" s="110"/>
    </row>
    <row r="245" spans="1:8">
      <c r="B245" s="108"/>
      <c r="C245" s="109"/>
      <c r="D245" s="109"/>
      <c r="E245" s="109"/>
      <c r="F245" s="109"/>
      <c r="G245" s="109"/>
      <c r="H245" s="110"/>
    </row>
    <row r="246" spans="1:8">
      <c r="B246" s="108"/>
      <c r="C246" s="109"/>
      <c r="D246" s="109"/>
      <c r="E246" s="109"/>
      <c r="F246" s="109"/>
      <c r="G246" s="109"/>
      <c r="H246" s="110"/>
    </row>
    <row r="247" spans="1:8">
      <c r="B247" s="108"/>
      <c r="C247" s="109"/>
      <c r="D247" s="109"/>
      <c r="E247" s="109"/>
      <c r="F247" s="109"/>
      <c r="G247" s="109"/>
      <c r="H247" s="110"/>
    </row>
    <row r="248" spans="1:8">
      <c r="B248" s="111"/>
      <c r="C248" s="112"/>
      <c r="D248" s="112"/>
      <c r="E248" s="112"/>
      <c r="F248" s="112"/>
      <c r="G248" s="112"/>
      <c r="H248" s="113"/>
    </row>
    <row r="249" spans="1:8">
      <c r="A249" s="23"/>
    </row>
    <row r="250" spans="1:8">
      <c r="A250" s="95" t="s">
        <v>260</v>
      </c>
      <c r="B250" s="31"/>
      <c r="C250" s="31"/>
      <c r="D250" s="31"/>
      <c r="E250" s="31"/>
      <c r="F250" s="31"/>
      <c r="G250" s="31"/>
      <c r="H250" s="32" t="str">
        <f ca="1">"end "&amp;MID(CELL("filename",A1),FIND("]",CELL("filename",A1))+1,256)</f>
        <v>end Store 5</v>
      </c>
    </row>
    <row r="251" spans="1:8">
      <c r="A251" s="23"/>
    </row>
    <row r="252" spans="1:8">
      <c r="A252" s="23"/>
    </row>
    <row r="253" spans="1:8">
      <c r="A253" s="23"/>
    </row>
    <row r="254" spans="1:8">
      <c r="A254" s="23"/>
    </row>
    <row r="255" spans="1:8">
      <c r="A255" s="23"/>
    </row>
    <row r="256" spans="1:8">
      <c r="A256" s="23"/>
    </row>
    <row r="257" spans="1:1">
      <c r="A257" s="23"/>
    </row>
    <row r="258" spans="1:1">
      <c r="A258" s="23"/>
    </row>
    <row r="259" spans="1:1">
      <c r="A259" s="23"/>
    </row>
    <row r="260" spans="1:1">
      <c r="A260" s="23"/>
    </row>
    <row r="261" spans="1:1">
      <c r="A261" s="23"/>
    </row>
    <row r="262" spans="1:1">
      <c r="A262" s="23"/>
    </row>
    <row r="263" spans="1:1">
      <c r="A263" s="23"/>
    </row>
    <row r="264" spans="1:1">
      <c r="A264" s="23"/>
    </row>
    <row r="265" spans="1:1">
      <c r="A265" s="23"/>
    </row>
    <row r="266" spans="1:1">
      <c r="A266" s="23"/>
    </row>
    <row r="267" spans="1:1">
      <c r="A267" s="23"/>
    </row>
    <row r="268" spans="1:1">
      <c r="A268" s="23"/>
    </row>
    <row r="269" spans="1:1">
      <c r="A269" s="23"/>
    </row>
    <row r="270" spans="1:1">
      <c r="A270" s="23"/>
    </row>
    <row r="271" spans="1:1">
      <c r="A271" s="23"/>
    </row>
    <row r="272" spans="1:1">
      <c r="A272" s="23"/>
    </row>
    <row r="273" spans="1:1">
      <c r="A273" s="23"/>
    </row>
    <row r="274" spans="1:1">
      <c r="A274" s="23"/>
    </row>
    <row r="275" spans="1:1">
      <c r="A275" s="23"/>
    </row>
    <row r="276" spans="1:1">
      <c r="A276" s="23"/>
    </row>
    <row r="277" spans="1:1">
      <c r="A277" s="23"/>
    </row>
    <row r="278" spans="1:1">
      <c r="A278" s="23"/>
    </row>
    <row r="279" spans="1:1">
      <c r="A279" s="23"/>
    </row>
    <row r="280" spans="1:1">
      <c r="A280" s="23"/>
    </row>
    <row r="281" spans="1:1">
      <c r="A281" s="23"/>
    </row>
    <row r="282" spans="1:1">
      <c r="A282" s="23"/>
    </row>
    <row r="283" spans="1:1">
      <c r="A283" s="23"/>
    </row>
    <row r="284" spans="1:1">
      <c r="A284" s="23"/>
    </row>
    <row r="285" spans="1:1">
      <c r="A285" s="23"/>
    </row>
    <row r="286" spans="1:1">
      <c r="A286" s="23"/>
    </row>
    <row r="287" spans="1:1">
      <c r="A287" s="23"/>
    </row>
    <row r="288" spans="1:1">
      <c r="A288" s="23"/>
    </row>
    <row r="289" spans="1:1">
      <c r="A289" s="23"/>
    </row>
    <row r="290" spans="1:1">
      <c r="A290" s="23"/>
    </row>
    <row r="291" spans="1:1">
      <c r="A291" s="23"/>
    </row>
    <row r="292" spans="1:1">
      <c r="A292" s="23"/>
    </row>
    <row r="293" spans="1:1">
      <c r="A293" s="23"/>
    </row>
    <row r="294" spans="1:1">
      <c r="A294" s="23"/>
    </row>
    <row r="295" spans="1:1">
      <c r="A295" s="23"/>
    </row>
    <row r="296" spans="1:1">
      <c r="A296" s="23"/>
    </row>
    <row r="297" spans="1:1">
      <c r="A297" s="23"/>
    </row>
    <row r="298" spans="1:1">
      <c r="A298" s="23"/>
    </row>
    <row r="299" spans="1:1">
      <c r="A299" s="23"/>
    </row>
    <row r="300" spans="1:1">
      <c r="A300" s="23"/>
    </row>
    <row r="301" spans="1:1">
      <c r="A301" s="23"/>
    </row>
    <row r="302" spans="1:1">
      <c r="A302" s="23"/>
    </row>
    <row r="303" spans="1:1">
      <c r="A303" s="23"/>
    </row>
    <row r="304" spans="1:1">
      <c r="A304" s="23"/>
    </row>
    <row r="305" spans="1:1">
      <c r="A305" s="23"/>
    </row>
    <row r="306" spans="1:1">
      <c r="A306" s="23"/>
    </row>
    <row r="307" spans="1:1">
      <c r="A307" s="23"/>
    </row>
    <row r="308" spans="1:1">
      <c r="A308" s="23"/>
    </row>
    <row r="309" spans="1:1">
      <c r="A309" s="23"/>
    </row>
    <row r="310" spans="1:1">
      <c r="A310" s="23"/>
    </row>
    <row r="311" spans="1:1">
      <c r="A311" s="23"/>
    </row>
    <row r="312" spans="1:1">
      <c r="A312" s="23"/>
    </row>
    <row r="313" spans="1:1">
      <c r="A313" s="23"/>
    </row>
    <row r="314" spans="1:1">
      <c r="A314" s="23"/>
    </row>
    <row r="315" spans="1:1">
      <c r="A315" s="23"/>
    </row>
    <row r="316" spans="1:1">
      <c r="A316" s="23"/>
    </row>
    <row r="317" spans="1:1">
      <c r="A317" s="23"/>
    </row>
    <row r="318" spans="1:1">
      <c r="A318" s="23"/>
    </row>
    <row r="319" spans="1:1">
      <c r="A319" s="23"/>
    </row>
    <row r="320" spans="1:1">
      <c r="A320" s="23"/>
    </row>
    <row r="321" spans="1:1">
      <c r="A321" s="23"/>
    </row>
    <row r="322" spans="1:1">
      <c r="A322" s="23"/>
    </row>
    <row r="323" spans="1:1">
      <c r="A323" s="23"/>
    </row>
    <row r="324" spans="1:1">
      <c r="A324" s="23"/>
    </row>
    <row r="325" spans="1:1">
      <c r="A325" s="23"/>
    </row>
    <row r="326" spans="1:1">
      <c r="A326" s="23"/>
    </row>
    <row r="327" spans="1:1">
      <c r="A327" s="23"/>
    </row>
    <row r="328" spans="1:1">
      <c r="A328" s="23"/>
    </row>
    <row r="329" spans="1:1">
      <c r="A329" s="23"/>
    </row>
    <row r="330" spans="1:1">
      <c r="A330" s="23"/>
    </row>
    <row r="331" spans="1:1">
      <c r="A331" s="23"/>
    </row>
    <row r="332" spans="1:1">
      <c r="A332" s="23"/>
    </row>
    <row r="333" spans="1:1">
      <c r="A333" s="23"/>
    </row>
    <row r="334" spans="1:1">
      <c r="A334" s="23"/>
    </row>
    <row r="335" spans="1:1">
      <c r="A335" s="23"/>
    </row>
    <row r="336" spans="1:1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>
      <c r="A358" s="23"/>
    </row>
    <row r="359" spans="1:1">
      <c r="A359" s="23"/>
    </row>
    <row r="360" spans="1:1">
      <c r="A360" s="23"/>
    </row>
    <row r="361" spans="1:1">
      <c r="A361" s="23"/>
    </row>
    <row r="362" spans="1:1">
      <c r="A362" s="23"/>
    </row>
    <row r="363" spans="1:1">
      <c r="A363" s="23"/>
    </row>
    <row r="364" spans="1:1">
      <c r="A364" s="23"/>
    </row>
    <row r="365" spans="1:1">
      <c r="A365" s="23"/>
    </row>
    <row r="366" spans="1:1">
      <c r="A366" s="23"/>
    </row>
    <row r="367" spans="1:1">
      <c r="A367" s="23"/>
    </row>
    <row r="368" spans="1:1">
      <c r="A368" s="23"/>
    </row>
    <row r="369" spans="1:1">
      <c r="A369" s="23"/>
    </row>
    <row r="370" spans="1:1">
      <c r="A370" s="23"/>
    </row>
    <row r="371" spans="1:1">
      <c r="A371" s="23"/>
    </row>
    <row r="372" spans="1:1">
      <c r="A372" s="23"/>
    </row>
    <row r="373" spans="1:1">
      <c r="A373" s="23"/>
    </row>
    <row r="374" spans="1:1">
      <c r="A374" s="23"/>
    </row>
    <row r="375" spans="1:1">
      <c r="A375" s="23"/>
    </row>
    <row r="376" spans="1:1">
      <c r="A376" s="23"/>
    </row>
    <row r="377" spans="1:1">
      <c r="A377" s="23"/>
    </row>
    <row r="378" spans="1:1">
      <c r="A378" s="23"/>
    </row>
    <row r="379" spans="1:1">
      <c r="A379" s="23"/>
    </row>
    <row r="380" spans="1:1">
      <c r="A380" s="23"/>
    </row>
    <row r="381" spans="1:1">
      <c r="A381" s="23"/>
    </row>
    <row r="382" spans="1:1">
      <c r="A382" s="23"/>
    </row>
    <row r="383" spans="1:1">
      <c r="A383" s="23"/>
    </row>
    <row r="384" spans="1:1">
      <c r="A384" s="23"/>
    </row>
    <row r="385" spans="1:1">
      <c r="A385" s="23"/>
    </row>
    <row r="386" spans="1:1">
      <c r="A386" s="23"/>
    </row>
    <row r="387" spans="1:1">
      <c r="A387" s="23"/>
    </row>
    <row r="388" spans="1:1">
      <c r="A388" s="23"/>
    </row>
    <row r="389" spans="1:1">
      <c r="A389" s="23"/>
    </row>
    <row r="390" spans="1:1">
      <c r="A390" s="23"/>
    </row>
    <row r="391" spans="1:1">
      <c r="A391" s="23"/>
    </row>
    <row r="392" spans="1:1">
      <c r="A392" s="23"/>
    </row>
    <row r="393" spans="1:1">
      <c r="A393" s="23"/>
    </row>
    <row r="394" spans="1:1">
      <c r="A394" s="23"/>
    </row>
    <row r="395" spans="1:1">
      <c r="A395" s="23"/>
    </row>
    <row r="396" spans="1:1">
      <c r="A396" s="23"/>
    </row>
    <row r="397" spans="1:1">
      <c r="A397" s="23"/>
    </row>
    <row r="398" spans="1:1">
      <c r="A398" s="23"/>
    </row>
    <row r="399" spans="1:1">
      <c r="A399" s="23"/>
    </row>
    <row r="400" spans="1:1">
      <c r="A400" s="23"/>
    </row>
    <row r="401" spans="1:1">
      <c r="A401" s="23"/>
    </row>
    <row r="402" spans="1:1">
      <c r="A402" s="23"/>
    </row>
    <row r="403" spans="1:1">
      <c r="A403" s="23"/>
    </row>
    <row r="404" spans="1:1">
      <c r="A404" s="23"/>
    </row>
    <row r="405" spans="1:1">
      <c r="A405" s="23"/>
    </row>
    <row r="406" spans="1:1">
      <c r="A406" s="23"/>
    </row>
    <row r="407" spans="1:1">
      <c r="A407" s="23"/>
    </row>
    <row r="408" spans="1:1">
      <c r="A408" s="23"/>
    </row>
    <row r="409" spans="1:1">
      <c r="A409" s="23"/>
    </row>
    <row r="410" spans="1:1">
      <c r="A410" s="23"/>
    </row>
    <row r="411" spans="1:1">
      <c r="A411" s="23"/>
    </row>
    <row r="412" spans="1:1">
      <c r="A412" s="23"/>
    </row>
    <row r="413" spans="1:1">
      <c r="A413" s="23"/>
    </row>
    <row r="414" spans="1:1">
      <c r="A414" s="23"/>
    </row>
    <row r="415" spans="1:1">
      <c r="A415" s="23"/>
    </row>
    <row r="416" spans="1:1">
      <c r="A416" s="23"/>
    </row>
    <row r="417" spans="1:1">
      <c r="A417" s="23"/>
    </row>
    <row r="418" spans="1:1">
      <c r="A418" s="23"/>
    </row>
    <row r="419" spans="1:1">
      <c r="A419" s="23"/>
    </row>
    <row r="420" spans="1:1">
      <c r="A420" s="23"/>
    </row>
    <row r="421" spans="1:1">
      <c r="A421" s="23"/>
    </row>
    <row r="422" spans="1:1">
      <c r="A422" s="23"/>
    </row>
    <row r="423" spans="1:1">
      <c r="A423" s="23"/>
    </row>
    <row r="424" spans="1:1">
      <c r="A424" s="23"/>
    </row>
    <row r="425" spans="1:1">
      <c r="A425" s="23"/>
    </row>
    <row r="426" spans="1:1">
      <c r="A426" s="23"/>
    </row>
    <row r="427" spans="1:1">
      <c r="A427" s="23"/>
    </row>
    <row r="428" spans="1:1">
      <c r="A428" s="23"/>
    </row>
    <row r="429" spans="1:1">
      <c r="A429" s="23"/>
    </row>
    <row r="430" spans="1:1">
      <c r="A430" s="23"/>
    </row>
    <row r="431" spans="1:1">
      <c r="A431" s="23"/>
    </row>
    <row r="432" spans="1:1">
      <c r="A432" s="23"/>
    </row>
    <row r="433" spans="1:1">
      <c r="A433" s="23"/>
    </row>
    <row r="434" spans="1:1">
      <c r="A434" s="23"/>
    </row>
    <row r="435" spans="1:1">
      <c r="A435" s="23"/>
    </row>
    <row r="436" spans="1:1">
      <c r="A436" s="23"/>
    </row>
    <row r="437" spans="1:1">
      <c r="A437" s="23"/>
    </row>
    <row r="438" spans="1:1">
      <c r="A438" s="23"/>
    </row>
    <row r="439" spans="1:1">
      <c r="A439" s="23"/>
    </row>
    <row r="440" spans="1:1">
      <c r="A440" s="23"/>
    </row>
    <row r="441" spans="1:1">
      <c r="A441" s="23"/>
    </row>
    <row r="442" spans="1:1">
      <c r="A442" s="23"/>
    </row>
    <row r="443" spans="1:1">
      <c r="A443" s="23"/>
    </row>
    <row r="444" spans="1:1">
      <c r="A444" s="23"/>
    </row>
    <row r="445" spans="1:1">
      <c r="A445" s="23"/>
    </row>
    <row r="446" spans="1:1">
      <c r="A446" s="23"/>
    </row>
    <row r="447" spans="1:1">
      <c r="A447" s="23"/>
    </row>
    <row r="448" spans="1:1">
      <c r="A448" s="23"/>
    </row>
  </sheetData>
  <sheetProtection sheet="1" selectLockedCells="1"/>
  <mergeCells count="24">
    <mergeCell ref="B240:H248"/>
    <mergeCell ref="F94:G94"/>
    <mergeCell ref="F111:G111"/>
    <mergeCell ref="A134:H134"/>
    <mergeCell ref="A135:H135"/>
    <mergeCell ref="A201:H201"/>
    <mergeCell ref="A237:H237"/>
    <mergeCell ref="F80:G80"/>
    <mergeCell ref="C21:G21"/>
    <mergeCell ref="C22:G22"/>
    <mergeCell ref="D57:E57"/>
    <mergeCell ref="D58:E58"/>
    <mergeCell ref="D59:E59"/>
    <mergeCell ref="D60:E60"/>
    <mergeCell ref="D61:E61"/>
    <mergeCell ref="F62:H62"/>
    <mergeCell ref="A65:H65"/>
    <mergeCell ref="F66:G66"/>
    <mergeCell ref="C20:G20"/>
    <mergeCell ref="A5:I5"/>
    <mergeCell ref="A15:H15"/>
    <mergeCell ref="F17:G17"/>
    <mergeCell ref="C18:G18"/>
    <mergeCell ref="C19:G19"/>
  </mergeCells>
  <phoneticPr fontId="21" type="noConversion"/>
  <conditionalFormatting sqref="C24:C26">
    <cfRule type="containsText" dxfId="20" priority="4" operator="containsText" text="Y/N/DK">
      <formula>NOT(ISERROR(SEARCH("Y/N/DK",C24)))</formula>
    </cfRule>
  </conditionalFormatting>
  <conditionalFormatting sqref="C28">
    <cfRule type="containsText" dxfId="19" priority="5" operator="containsText" text="Y/N/DK">
      <formula>NOT(ISERROR(SEARCH("Y/N/DK",C28)))</formula>
    </cfRule>
  </conditionalFormatting>
  <conditionalFormatting sqref="C31:C33">
    <cfRule type="containsText" dxfId="18" priority="1" operator="containsText" text="Y/N/DK">
      <formula>NOT(ISERROR(SEARCH("Y/N/DK",C31)))</formula>
    </cfRule>
  </conditionalFormatting>
  <conditionalFormatting sqref="C36:C41 C43:C54">
    <cfRule type="containsText" dxfId="17" priority="2" operator="containsText" text="Y/N/DK">
      <formula>NOT(ISERROR(SEARCH("Y/N/DK",C36)))</formula>
    </cfRule>
  </conditionalFormatting>
  <conditionalFormatting sqref="F42:F63">
    <cfRule type="containsText" dxfId="16" priority="11" operator="containsText" text="Y/N/DK">
      <formula>NOT(ISERROR(SEARCH("Y/N/DK",F42)))</formula>
    </cfRule>
  </conditionalFormatting>
  <pageMargins left="0.5" right="0.5" top="0.5" bottom="0.5" header="0.5" footer="0.5"/>
  <pageSetup scale="84" fitToHeight="0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Introduction</vt:lpstr>
      <vt:lpstr>Policy</vt:lpstr>
      <vt:lpstr>CEO</vt:lpstr>
      <vt:lpstr>Corporate</vt:lpstr>
      <vt:lpstr>Store 1</vt:lpstr>
      <vt:lpstr>Store 2</vt:lpstr>
      <vt:lpstr>Store 3</vt:lpstr>
      <vt:lpstr>Store 4</vt:lpstr>
      <vt:lpstr>Store 5</vt:lpstr>
      <vt:lpstr>Store 6</vt:lpstr>
      <vt:lpstr>Store 7</vt:lpstr>
      <vt:lpstr>Store 8</vt:lpstr>
      <vt:lpstr>Summary</vt:lpstr>
      <vt:lpstr>Parameters</vt:lpstr>
      <vt:lpstr>alpha</vt:lpstr>
      <vt:lpstr>end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Jonathan Taylor</cp:lastModifiedBy>
  <dcterms:created xsi:type="dcterms:W3CDTF">2016-12-07T21:41:13Z</dcterms:created>
  <dcterms:modified xsi:type="dcterms:W3CDTF">2025-01-15T22:46:53Z</dcterms:modified>
</cp:coreProperties>
</file>